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25" yWindow="1920" windowWidth="19440" windowHeight="15195" activeTab="0"/>
  </bookViews>
  <sheets>
    <sheet name="Liquid Calculations_Acres" sheetId="1" r:id="rId1"/>
    <sheet name="Liquid Calculations_1000 sq ft" sheetId="2" r:id="rId2"/>
    <sheet name="Dry Calculations_Acres" sheetId="3" r:id="rId3"/>
    <sheet name="Dry Calculations_1000 sq ft" sheetId="4" r:id="rId4"/>
    <sheet name="Pressure" sheetId="5" r:id="rId5"/>
    <sheet name="Ground speed" sheetId="6" r:id="rId6"/>
  </sheets>
  <definedNames/>
  <calcPr fullCalcOnLoad="1"/>
</workbook>
</file>

<file path=xl/comments1.xml><?xml version="1.0" encoding="utf-8"?>
<comments xmlns="http://schemas.openxmlformats.org/spreadsheetml/2006/main">
  <authors>
    <author>Scott Senseman</author>
  </authors>
  <commentList>
    <comment ref="D9" authorId="0">
      <text>
        <r>
          <rPr>
            <b/>
            <sz val="9"/>
            <rFont val="Arial"/>
            <family val="0"/>
          </rPr>
          <t>Input values in the green boxes to calculate total area to be applied, spray volume, sprayer output, product rates, total product needed, volume of surfactant needed, amounts of product to add to the tank, and number of tanks needed to cover the desired area</t>
        </r>
      </text>
    </comment>
    <comment ref="B39" authorId="0">
      <text>
        <r>
          <rPr>
            <b/>
            <sz val="9"/>
            <rFont val="Arial"/>
            <family val="0"/>
          </rPr>
          <t>Calculated volume of surfactant in milliliters needed to achieve desired percentage on a volume per volume basis</t>
        </r>
      </text>
    </comment>
    <comment ref="B3" authorId="0">
      <text>
        <r>
          <rPr>
            <b/>
            <sz val="9"/>
            <rFont val="Arial"/>
            <family val="0"/>
          </rPr>
          <t>Insert total area to apply in Acres (A)</t>
        </r>
      </text>
    </comment>
    <comment ref="B6" authorId="0">
      <text>
        <r>
          <rPr>
            <b/>
            <sz val="9"/>
            <rFont val="Arial"/>
            <family val="0"/>
          </rPr>
          <t>Insert desired spray volume in gallons per Acre</t>
        </r>
      </text>
    </comment>
    <comment ref="B7" authorId="0">
      <text>
        <r>
          <rPr>
            <b/>
            <sz val="9"/>
            <rFont val="Arial"/>
            <family val="0"/>
          </rPr>
          <t>Insert speed of sprayer (walking, tractor, etc.) in miles per hour</t>
        </r>
      </text>
    </comment>
    <comment ref="B8" authorId="0">
      <text>
        <r>
          <rPr>
            <b/>
            <sz val="9"/>
            <rFont val="Arial"/>
            <family val="0"/>
          </rPr>
          <t>Insert nozzle spacing for boom sprayers or spray swath covered for boomless sprayers</t>
        </r>
      </text>
    </comment>
    <comment ref="B13" authorId="0">
      <text>
        <r>
          <rPr>
            <b/>
            <sz val="9"/>
            <rFont val="Arial"/>
            <family val="0"/>
          </rPr>
          <t>Insert chemical rate desired to apply in pounds per Acre</t>
        </r>
      </text>
    </comment>
    <comment ref="B14" authorId="0">
      <text>
        <r>
          <rPr>
            <b/>
            <sz val="9"/>
            <rFont val="Arial"/>
            <family val="0"/>
          </rPr>
          <t>Insert formulation of chemical in pounds of active ingredient per gallon of product</t>
        </r>
      </text>
    </comment>
    <comment ref="B16" authorId="0">
      <text>
        <r>
          <rPr>
            <b/>
            <sz val="9"/>
            <rFont val="Arial"/>
            <family val="0"/>
          </rPr>
          <t>Product rate calculated in gallons per Acre</t>
        </r>
      </text>
    </comment>
    <comment ref="B17" authorId="0">
      <text>
        <r>
          <rPr>
            <b/>
            <sz val="9"/>
            <rFont val="Arial"/>
            <family val="0"/>
          </rPr>
          <t>Product rate calculated in quarts per Acre</t>
        </r>
      </text>
    </comment>
    <comment ref="B18" authorId="0">
      <text>
        <r>
          <rPr>
            <sz val="9"/>
            <rFont val="Arial"/>
            <family val="0"/>
          </rPr>
          <t>Product rate calculated in pints per Acre</t>
        </r>
      </text>
    </comment>
    <comment ref="B20" authorId="0">
      <text>
        <r>
          <rPr>
            <b/>
            <sz val="9"/>
            <rFont val="Arial"/>
            <family val="0"/>
          </rPr>
          <t>Calculated total product needed to purchase to apply desired area in gallons</t>
        </r>
      </text>
    </comment>
    <comment ref="B21" authorId="0">
      <text>
        <r>
          <rPr>
            <b/>
            <sz val="9"/>
            <rFont val="Arial"/>
            <family val="0"/>
          </rPr>
          <t>Calculated total product needed to purchase to apply desired area in quarts</t>
        </r>
      </text>
    </comment>
    <comment ref="B22" authorId="0">
      <text>
        <r>
          <rPr>
            <b/>
            <sz val="9"/>
            <rFont val="Arial"/>
            <family val="0"/>
          </rPr>
          <t>Calculated total product needed to purchase to apply desired area in pints</t>
        </r>
      </text>
    </comment>
    <comment ref="B23" authorId="0">
      <text>
        <r>
          <rPr>
            <b/>
            <sz val="9"/>
            <rFont val="Arial"/>
            <family val="0"/>
          </rPr>
          <t>Calculated total product needed to purchase to apply desired area in liters</t>
        </r>
      </text>
    </comment>
    <comment ref="B24" authorId="0">
      <text>
        <r>
          <rPr>
            <b/>
            <sz val="9"/>
            <rFont val="Arial"/>
            <family val="0"/>
          </rPr>
          <t>Calculated total product needed to purchase to apply desired area in milliliters</t>
        </r>
      </text>
    </comment>
    <comment ref="B38" authorId="0">
      <text>
        <r>
          <rPr>
            <b/>
            <sz val="9"/>
            <rFont val="Arial"/>
            <family val="0"/>
          </rPr>
          <t>Input percentage on a volume per volume (v/v) basis of surfactant needed for foliar application to insure adequate penetration of the active ingredient</t>
        </r>
      </text>
    </comment>
    <comment ref="B40" authorId="0">
      <text>
        <r>
          <rPr>
            <b/>
            <sz val="9"/>
            <rFont val="Arial"/>
            <family val="0"/>
          </rPr>
          <t>Calculated volume of surfactant in ounces needed to achieve desired percentage on a volume per volume basis</t>
        </r>
      </text>
    </comment>
    <comment ref="B41" authorId="0">
      <text>
        <r>
          <rPr>
            <b/>
            <sz val="9"/>
            <rFont val="Arial"/>
            <family val="0"/>
          </rPr>
          <t>Calculated volume of surfactant in tablespoons needed to achieve desired percentage on a volume per volume basis</t>
        </r>
      </text>
    </comment>
    <comment ref="B42" authorId="0">
      <text>
        <r>
          <rPr>
            <b/>
            <sz val="9"/>
            <rFont val="Arial"/>
            <family val="0"/>
          </rPr>
          <t>Calculated volume of surfactant in teaspoons needed to achieve desired percentage on a volume per volume basis</t>
        </r>
      </text>
    </comment>
    <comment ref="B27" authorId="0">
      <text>
        <r>
          <rPr>
            <b/>
            <sz val="9"/>
            <rFont val="Arial"/>
            <family val="0"/>
          </rPr>
          <t>Calculated spray volume copied from cell B6</t>
        </r>
      </text>
    </comment>
    <comment ref="B28" authorId="0">
      <text>
        <r>
          <rPr>
            <b/>
            <sz val="9"/>
            <rFont val="Arial"/>
            <family val="0"/>
          </rPr>
          <t>Input desired tank volume used for the application in gallons</t>
        </r>
      </text>
    </comment>
    <comment ref="B29" authorId="0">
      <text>
        <r>
          <rPr>
            <b/>
            <sz val="9"/>
            <rFont val="Arial"/>
            <family val="0"/>
          </rPr>
          <t>Calculated area able to be applied for each mixed tank in Acres per tank</t>
        </r>
      </text>
    </comment>
    <comment ref="B31" authorId="0">
      <text>
        <r>
          <rPr>
            <b/>
            <sz val="9"/>
            <rFont val="Arial"/>
            <family val="0"/>
          </rPr>
          <t>Calculated amount of product to add to each tank in gallons</t>
        </r>
      </text>
    </comment>
    <comment ref="B32" authorId="0">
      <text>
        <r>
          <rPr>
            <b/>
            <sz val="9"/>
            <rFont val="Arial"/>
            <family val="0"/>
          </rPr>
          <t>Calculated amount of product to add to each tank in quarts</t>
        </r>
      </text>
    </comment>
    <comment ref="B33" authorId="0">
      <text>
        <r>
          <rPr>
            <b/>
            <sz val="9"/>
            <rFont val="Arial"/>
            <family val="0"/>
          </rPr>
          <t>Calculated amount of product to add to each tank in pints</t>
        </r>
      </text>
    </comment>
    <comment ref="B34" authorId="0">
      <text>
        <r>
          <rPr>
            <b/>
            <sz val="9"/>
            <rFont val="Arial"/>
            <family val="0"/>
          </rPr>
          <t>Calculated amount of product to add to each tank in ounces</t>
        </r>
      </text>
    </comment>
    <comment ref="B35" authorId="0">
      <text>
        <r>
          <rPr>
            <b/>
            <sz val="9"/>
            <rFont val="Arial"/>
            <family val="0"/>
          </rPr>
          <t>Calculated amount of product to add to each tank in liters</t>
        </r>
      </text>
    </comment>
    <comment ref="B36" authorId="0">
      <text>
        <r>
          <rPr>
            <b/>
            <sz val="9"/>
            <rFont val="Arial"/>
            <family val="0"/>
          </rPr>
          <t>Calculated amount of product to add to each tank in milliliters</t>
        </r>
      </text>
    </comment>
    <comment ref="B43" authorId="0">
      <text>
        <r>
          <rPr>
            <b/>
            <sz val="9"/>
            <rFont val="Arial"/>
            <family val="0"/>
          </rPr>
          <t>Calculated number of tanks needed to spray desired area</t>
        </r>
      </text>
    </comment>
    <comment ref="B9" authorId="0">
      <text>
        <r>
          <rPr>
            <b/>
            <sz val="9"/>
            <rFont val="Arial"/>
            <family val="0"/>
          </rPr>
          <t>Sprayer output per nozzle in gallons per minute</t>
        </r>
      </text>
    </comment>
    <comment ref="B10" authorId="0">
      <text>
        <r>
          <rPr>
            <b/>
            <sz val="9"/>
            <rFont val="Arial"/>
            <family val="0"/>
          </rPr>
          <t>Volume per nozzle in milliliters to catch in 15 seconds to achieve accurate calibration</t>
        </r>
      </text>
    </comment>
  </commentList>
</comments>
</file>

<file path=xl/comments2.xml><?xml version="1.0" encoding="utf-8"?>
<comments xmlns="http://schemas.openxmlformats.org/spreadsheetml/2006/main">
  <authors>
    <author>Scott Senseman</author>
  </authors>
  <commentList>
    <comment ref="B3" authorId="0">
      <text>
        <r>
          <rPr>
            <b/>
            <sz val="9"/>
            <rFont val="Arial"/>
            <family val="0"/>
          </rPr>
          <t>Input length of area in feet</t>
        </r>
      </text>
    </comment>
    <comment ref="B4" authorId="0">
      <text>
        <r>
          <rPr>
            <b/>
            <sz val="9"/>
            <rFont val="Arial"/>
            <family val="0"/>
          </rPr>
          <t>Insert width of area in feet</t>
        </r>
      </text>
    </comment>
    <comment ref="B6" authorId="0">
      <text>
        <r>
          <rPr>
            <b/>
            <sz val="9"/>
            <rFont val="Arial"/>
            <family val="0"/>
          </rPr>
          <t>Total area in square feet</t>
        </r>
      </text>
    </comment>
    <comment ref="B7" authorId="0">
      <text>
        <r>
          <rPr>
            <b/>
            <sz val="9"/>
            <rFont val="Arial"/>
            <family val="0"/>
          </rPr>
          <t>Total area in Acres</t>
        </r>
      </text>
    </comment>
    <comment ref="B10" authorId="0">
      <text>
        <r>
          <rPr>
            <b/>
            <sz val="9"/>
            <rFont val="Arial"/>
            <family val="0"/>
          </rPr>
          <t>Insert spray volume in gallons per 1000 square feet</t>
        </r>
      </text>
    </comment>
    <comment ref="B11" authorId="0">
      <text>
        <r>
          <rPr>
            <b/>
            <sz val="9"/>
            <rFont val="Arial"/>
            <family val="0"/>
          </rPr>
          <t>Calculated spray volume in gallons per Acre</t>
        </r>
      </text>
    </comment>
    <comment ref="B12" authorId="0">
      <text>
        <r>
          <rPr>
            <b/>
            <sz val="9"/>
            <rFont val="Arial"/>
            <family val="0"/>
          </rPr>
          <t>Insert speed of sprayer (walking, tractor, etc.) in miles per hour</t>
        </r>
      </text>
    </comment>
    <comment ref="B13" authorId="0">
      <text>
        <r>
          <rPr>
            <b/>
            <sz val="9"/>
            <rFont val="Arial"/>
            <family val="0"/>
          </rPr>
          <t>Insert nozzle spacing for boom sprayers or spray swath covered for boomless sprayers</t>
        </r>
      </text>
    </comment>
    <comment ref="B14" authorId="0">
      <text>
        <r>
          <rPr>
            <b/>
            <sz val="9"/>
            <rFont val="Arial"/>
            <family val="0"/>
          </rPr>
          <t>Sprayer output per nozzle in gallons per minute</t>
        </r>
      </text>
    </comment>
    <comment ref="B15" authorId="0">
      <text>
        <r>
          <rPr>
            <b/>
            <sz val="9"/>
            <rFont val="Arial"/>
            <family val="0"/>
          </rPr>
          <t>Volume per nozzle in milliliters to catch in 15 seconds to achieve accurate calibration</t>
        </r>
      </text>
    </comment>
    <comment ref="B18" authorId="0">
      <text>
        <r>
          <rPr>
            <b/>
            <sz val="9"/>
            <rFont val="Arial"/>
            <family val="0"/>
          </rPr>
          <t>Insert chemical rate desired to apply in pounds per Acre</t>
        </r>
      </text>
    </comment>
    <comment ref="B19" authorId="0">
      <text>
        <r>
          <rPr>
            <b/>
            <sz val="9"/>
            <rFont val="Arial"/>
            <family val="0"/>
          </rPr>
          <t>Insert formulation of chemical in pounds of active ingredient per gallon of product</t>
        </r>
      </text>
    </comment>
    <comment ref="B21" authorId="0">
      <text>
        <r>
          <rPr>
            <b/>
            <sz val="9"/>
            <rFont val="Arial"/>
            <family val="0"/>
          </rPr>
          <t>Product rate calculated in gallons per Acre</t>
        </r>
      </text>
    </comment>
    <comment ref="B22" authorId="0">
      <text>
        <r>
          <rPr>
            <b/>
            <sz val="9"/>
            <rFont val="Arial"/>
            <family val="0"/>
          </rPr>
          <t>Product rate calculated in quarts per Acre</t>
        </r>
      </text>
    </comment>
    <comment ref="B23" authorId="0">
      <text>
        <r>
          <rPr>
            <sz val="9"/>
            <rFont val="Arial"/>
            <family val="0"/>
          </rPr>
          <t>Product rate calculated in pints per Acre</t>
        </r>
      </text>
    </comment>
    <comment ref="B24" authorId="0">
      <text>
        <r>
          <rPr>
            <b/>
            <sz val="9"/>
            <rFont val="Arial"/>
            <family val="0"/>
          </rPr>
          <t>Product rate calculated in ounces per Acre</t>
        </r>
      </text>
    </comment>
    <comment ref="B25" authorId="0">
      <text>
        <r>
          <rPr>
            <b/>
            <sz val="9"/>
            <rFont val="Arial"/>
            <family val="0"/>
          </rPr>
          <t>Product rate calculated in gallons per 1000 square feet</t>
        </r>
      </text>
    </comment>
    <comment ref="B26" authorId="0">
      <text>
        <r>
          <rPr>
            <b/>
            <sz val="9"/>
            <rFont val="Arial"/>
            <family val="0"/>
          </rPr>
          <t>Product rate calculated in quarts per 1000 square feet</t>
        </r>
      </text>
    </comment>
    <comment ref="B27" authorId="0">
      <text>
        <r>
          <rPr>
            <b/>
            <sz val="9"/>
            <rFont val="Arial"/>
            <family val="0"/>
          </rPr>
          <t>Product rate calculated in pints per 1000 square feet</t>
        </r>
      </text>
    </comment>
    <comment ref="B28" authorId="0">
      <text>
        <r>
          <rPr>
            <b/>
            <sz val="9"/>
            <rFont val="Arial"/>
            <family val="0"/>
          </rPr>
          <t>Product rate calculated in ounces per 1000 square feet</t>
        </r>
      </text>
    </comment>
    <comment ref="B30" authorId="0">
      <text>
        <r>
          <rPr>
            <b/>
            <sz val="9"/>
            <rFont val="Arial"/>
            <family val="0"/>
          </rPr>
          <t>Calculated total product needed to purchase to apply desired area in gallons</t>
        </r>
      </text>
    </comment>
    <comment ref="B31" authorId="0">
      <text>
        <r>
          <rPr>
            <b/>
            <sz val="9"/>
            <rFont val="Arial"/>
            <family val="0"/>
          </rPr>
          <t>Calculated total product needed to purchase to apply desired area in quarts</t>
        </r>
      </text>
    </comment>
    <comment ref="B32" authorId="0">
      <text>
        <r>
          <rPr>
            <b/>
            <sz val="9"/>
            <rFont val="Arial"/>
            <family val="0"/>
          </rPr>
          <t>Calculated total product needed to purchase to apply desired area in pints</t>
        </r>
      </text>
    </comment>
    <comment ref="B33" authorId="0">
      <text>
        <r>
          <rPr>
            <b/>
            <sz val="9"/>
            <rFont val="Arial"/>
            <family val="0"/>
          </rPr>
          <t>Calculated total product needed to purchase to apply desired area in liquid ounces</t>
        </r>
      </text>
    </comment>
    <comment ref="B34" authorId="0">
      <text>
        <r>
          <rPr>
            <b/>
            <sz val="9"/>
            <rFont val="Arial"/>
            <family val="0"/>
          </rPr>
          <t>Calculated total product needed to purchase to apply desired area in tablespoons</t>
        </r>
      </text>
    </comment>
    <comment ref="B35" authorId="0">
      <text>
        <r>
          <rPr>
            <b/>
            <sz val="9"/>
            <rFont val="Arial"/>
            <family val="0"/>
          </rPr>
          <t>Calculated total product needed to purchase to apply desired area in teaspoons</t>
        </r>
      </text>
    </comment>
    <comment ref="B36" authorId="0">
      <text>
        <r>
          <rPr>
            <b/>
            <sz val="9"/>
            <rFont val="Arial"/>
            <family val="0"/>
          </rPr>
          <t>Calculated total product needed to purchase to apply desired area in liters</t>
        </r>
      </text>
    </comment>
    <comment ref="B37" authorId="0">
      <text>
        <r>
          <rPr>
            <b/>
            <sz val="9"/>
            <rFont val="Arial"/>
            <family val="0"/>
          </rPr>
          <t>Calculated total product needed to purchase to apply desired area in milliliters</t>
        </r>
      </text>
    </comment>
    <comment ref="B56" authorId="0">
      <text>
        <r>
          <rPr>
            <b/>
            <sz val="9"/>
            <rFont val="Arial"/>
            <family val="0"/>
          </rPr>
          <t>Input percentage on a volume per volume (v/v) basis of surfactant needed for foliar application to insure adequate penetration of the active ingredient</t>
        </r>
      </text>
    </comment>
    <comment ref="B57" authorId="0">
      <text>
        <r>
          <rPr>
            <b/>
            <sz val="9"/>
            <rFont val="Arial"/>
            <family val="0"/>
          </rPr>
          <t>Calculated volume of surfactant in milliliters needed to achieve desired percentage on a volume per volume basis</t>
        </r>
      </text>
    </comment>
    <comment ref="B43" authorId="0">
      <text>
        <r>
          <rPr>
            <b/>
            <sz val="9"/>
            <rFont val="Arial"/>
            <family val="0"/>
          </rPr>
          <t>Input desired tank volume used for the application in gallons</t>
        </r>
      </text>
    </comment>
    <comment ref="B44" authorId="0">
      <text>
        <r>
          <rPr>
            <b/>
            <sz val="9"/>
            <rFont val="Arial"/>
            <family val="0"/>
          </rPr>
          <t>Calculated area able to be applied for each mixed tank in Acres per tank</t>
        </r>
      </text>
    </comment>
    <comment ref="B45" authorId="0">
      <text>
        <r>
          <rPr>
            <b/>
            <sz val="9"/>
            <rFont val="Arial"/>
            <family val="0"/>
          </rPr>
          <t>Calculated area able to be applied for each mixed tank in square feet per tank</t>
        </r>
      </text>
    </comment>
    <comment ref="B47" authorId="0">
      <text>
        <r>
          <rPr>
            <b/>
            <sz val="9"/>
            <rFont val="Arial"/>
            <family val="0"/>
          </rPr>
          <t>Calculated amount of product to add to each tank in gallons</t>
        </r>
      </text>
    </comment>
    <comment ref="B48" authorId="0">
      <text>
        <r>
          <rPr>
            <b/>
            <sz val="9"/>
            <rFont val="Arial"/>
            <family val="0"/>
          </rPr>
          <t>Calculated amount of product to add to each tank in quarts</t>
        </r>
      </text>
    </comment>
    <comment ref="B49" authorId="0">
      <text>
        <r>
          <rPr>
            <b/>
            <sz val="9"/>
            <rFont val="Arial"/>
            <family val="0"/>
          </rPr>
          <t>Calculated amount of product to add to each tank in pints</t>
        </r>
      </text>
    </comment>
    <comment ref="B50" authorId="0">
      <text>
        <r>
          <rPr>
            <b/>
            <sz val="9"/>
            <rFont val="Arial"/>
            <family val="0"/>
          </rPr>
          <t>Calculated amount of product to add to each tank in ounces</t>
        </r>
      </text>
    </comment>
    <comment ref="B51" authorId="0">
      <text>
        <r>
          <rPr>
            <b/>
            <sz val="9"/>
            <rFont val="Arial"/>
            <family val="0"/>
          </rPr>
          <t>Calculated amount of product to add to each tank in tablespoons</t>
        </r>
      </text>
    </comment>
    <comment ref="B52" authorId="0">
      <text>
        <r>
          <rPr>
            <b/>
            <sz val="9"/>
            <rFont val="Arial"/>
            <family val="0"/>
          </rPr>
          <t>Calculated amount of product to add to each tank in teaspoons</t>
        </r>
      </text>
    </comment>
    <comment ref="B53" authorId="0">
      <text>
        <r>
          <rPr>
            <b/>
            <sz val="9"/>
            <rFont val="Arial"/>
            <family val="0"/>
          </rPr>
          <t>Calculated amount of product to add to each tank in liters</t>
        </r>
      </text>
    </comment>
    <comment ref="B54" authorId="0">
      <text>
        <r>
          <rPr>
            <b/>
            <sz val="9"/>
            <rFont val="Arial"/>
            <family val="0"/>
          </rPr>
          <t>Calculated amount of product to add to each tank in milliliters</t>
        </r>
      </text>
    </comment>
    <comment ref="B61" authorId="0">
      <text>
        <r>
          <rPr>
            <b/>
            <sz val="9"/>
            <rFont val="Arial"/>
            <family val="0"/>
          </rPr>
          <t>Calculated number of tanks needed to spray desired area</t>
        </r>
      </text>
    </comment>
    <comment ref="D2" authorId="0">
      <text>
        <r>
          <rPr>
            <b/>
            <sz val="9"/>
            <rFont val="Arial"/>
            <family val="0"/>
          </rPr>
          <t>Input values in the green boxes to calculate total area to be applied, spray volume, sprayer output, product rates, total product needed, volume of surfactant needed, amounts of product to add to the tank, and number of tanks needed to cover the desired area</t>
        </r>
      </text>
    </comment>
    <comment ref="B58" authorId="0">
      <text>
        <r>
          <rPr>
            <b/>
            <sz val="9"/>
            <rFont val="Arial"/>
            <family val="0"/>
          </rPr>
          <t>Calculated volume of surfactant in ounces needed to achieve desired percentage on a volume per volume basis</t>
        </r>
      </text>
    </comment>
    <comment ref="B59" authorId="0">
      <text>
        <r>
          <rPr>
            <b/>
            <sz val="9"/>
            <rFont val="Arial"/>
            <family val="0"/>
          </rPr>
          <t>Calculated volume of surfactant in tablespoons needed to achieve desired percentage on a volume per volume basis</t>
        </r>
      </text>
    </comment>
    <comment ref="B60" authorId="0">
      <text>
        <r>
          <rPr>
            <b/>
            <sz val="9"/>
            <rFont val="Arial"/>
            <family val="0"/>
          </rPr>
          <t>Calculated volume of surfactant in teaspoons needed to achieve desired percentage on a volume per volume basis</t>
        </r>
      </text>
    </comment>
    <comment ref="B41" authorId="0">
      <text>
        <r>
          <rPr>
            <b/>
            <sz val="9"/>
            <rFont val="Arial"/>
            <family val="0"/>
          </rPr>
          <t>Calculated spray volume copied from cell B11</t>
        </r>
      </text>
    </comment>
    <comment ref="B42" authorId="0">
      <text>
        <r>
          <rPr>
            <b/>
            <sz val="9"/>
            <rFont val="Arial"/>
            <family val="0"/>
          </rPr>
          <t>Calculated spray volume copied from cell B10</t>
        </r>
      </text>
    </comment>
  </commentList>
</comments>
</file>

<file path=xl/comments3.xml><?xml version="1.0" encoding="utf-8"?>
<comments xmlns="http://schemas.openxmlformats.org/spreadsheetml/2006/main">
  <authors>
    <author>Scott Senseman</author>
  </authors>
  <commentList>
    <comment ref="D2" authorId="0">
      <text>
        <r>
          <rPr>
            <b/>
            <sz val="9"/>
            <rFont val="Arial"/>
            <family val="0"/>
          </rPr>
          <t>Input values in the green boxes to calculate total area to be applied, spray volume, sprayer output, product rates, total product needed, volume of surfactant needed, amounts of product to add to the tank, and number of tanks needed to cover the desired area</t>
        </r>
      </text>
    </comment>
    <comment ref="B36" authorId="0">
      <text>
        <r>
          <rPr>
            <b/>
            <sz val="9"/>
            <rFont val="Arial"/>
            <family val="0"/>
          </rPr>
          <t>Calculated volume of surfactant in milliliters needed to achieve desired percentage on a volume per volume basis</t>
        </r>
      </text>
    </comment>
    <comment ref="B3" authorId="0">
      <text>
        <r>
          <rPr>
            <b/>
            <sz val="9"/>
            <rFont val="Arial"/>
            <family val="0"/>
          </rPr>
          <t>Insert total area to apply in Acres (A)</t>
        </r>
      </text>
    </comment>
    <comment ref="B6" authorId="0">
      <text>
        <r>
          <rPr>
            <b/>
            <sz val="9"/>
            <rFont val="Arial"/>
            <family val="0"/>
          </rPr>
          <t>Insert desired spray volume in gallons per Acre</t>
        </r>
      </text>
    </comment>
    <comment ref="B7" authorId="0">
      <text>
        <r>
          <rPr>
            <b/>
            <sz val="9"/>
            <rFont val="Arial"/>
            <family val="0"/>
          </rPr>
          <t>Insert speed of sprayer (walking, tractor, etc.) in miles per hour</t>
        </r>
      </text>
    </comment>
    <comment ref="B8" authorId="0">
      <text>
        <r>
          <rPr>
            <b/>
            <sz val="9"/>
            <rFont val="Arial"/>
            <family val="0"/>
          </rPr>
          <t>Insert nozzle spacing for boom sprayers or spray swath covered for boomless sprayers</t>
        </r>
      </text>
    </comment>
    <comment ref="B9" authorId="0">
      <text>
        <r>
          <rPr>
            <b/>
            <sz val="9"/>
            <rFont val="Arial"/>
            <family val="0"/>
          </rPr>
          <t>Sprayer output per nozzle in gallons per minute</t>
        </r>
      </text>
    </comment>
    <comment ref="B10" authorId="0">
      <text>
        <r>
          <rPr>
            <b/>
            <sz val="9"/>
            <rFont val="Arial"/>
            <family val="0"/>
          </rPr>
          <t>Volume per nozzle in milliliters to catch in 15 seconds to achieve accurate calibration</t>
        </r>
      </text>
    </comment>
    <comment ref="B13" authorId="0">
      <text>
        <r>
          <rPr>
            <b/>
            <sz val="9"/>
            <rFont val="Arial"/>
            <family val="0"/>
          </rPr>
          <t>Insert chemical rate desired to apply in pounds per Acre</t>
        </r>
      </text>
    </comment>
    <comment ref="B14" authorId="0">
      <text>
        <r>
          <rPr>
            <b/>
            <sz val="9"/>
            <rFont val="Arial"/>
            <family val="0"/>
          </rPr>
          <t>Insert formulation of chemical in percentage of active ingredient divided by 100 to create fraction of active ingredient.  The value should be greater than 0 and less than 1</t>
        </r>
      </text>
    </comment>
    <comment ref="B16" authorId="0">
      <text>
        <r>
          <rPr>
            <b/>
            <sz val="9"/>
            <rFont val="Arial"/>
            <family val="0"/>
          </rPr>
          <t>Product rate calculated in pounds per Acre</t>
        </r>
      </text>
    </comment>
    <comment ref="B17" authorId="0">
      <text>
        <r>
          <rPr>
            <b/>
            <sz val="9"/>
            <rFont val="Arial"/>
            <family val="0"/>
          </rPr>
          <t>Product rate calculated in ounces per Acre</t>
        </r>
      </text>
    </comment>
    <comment ref="B18" authorId="0">
      <text>
        <r>
          <rPr>
            <b/>
            <sz val="9"/>
            <rFont val="Arial"/>
            <family val="0"/>
          </rPr>
          <t>Product rate calculated in grams per Acre</t>
        </r>
      </text>
    </comment>
    <comment ref="B20" authorId="0">
      <text>
        <r>
          <rPr>
            <b/>
            <sz val="9"/>
            <rFont val="Arial"/>
            <family val="0"/>
          </rPr>
          <t>Calculated total product needed to purchase to apply desired area in pounds</t>
        </r>
      </text>
    </comment>
    <comment ref="B21" authorId="0">
      <text>
        <r>
          <rPr>
            <b/>
            <sz val="9"/>
            <rFont val="Arial"/>
            <family val="0"/>
          </rPr>
          <t>Calculated total product needed to purchase to apply desired area in ounces</t>
        </r>
      </text>
    </comment>
    <comment ref="B22" authorId="0">
      <text>
        <r>
          <rPr>
            <b/>
            <sz val="9"/>
            <rFont val="Arial"/>
            <family val="0"/>
          </rPr>
          <t>Calculated total product needed to purchase to apply desired area in kilograms</t>
        </r>
      </text>
    </comment>
    <comment ref="B23" authorId="0">
      <text>
        <r>
          <rPr>
            <b/>
            <sz val="9"/>
            <rFont val="Arial"/>
            <family val="0"/>
          </rPr>
          <t>Calculated total product needed to purchase to apply desired area in grams</t>
        </r>
      </text>
    </comment>
    <comment ref="B35" authorId="0">
      <text>
        <r>
          <rPr>
            <b/>
            <sz val="9"/>
            <rFont val="Arial"/>
            <family val="0"/>
          </rPr>
          <t>Input percentage on a volume per volume (v/v) basis of surfactant needed for foliar application to insure adequate penetration of the active ingredient</t>
        </r>
      </text>
    </comment>
    <comment ref="B37" authorId="0">
      <text>
        <r>
          <rPr>
            <b/>
            <sz val="9"/>
            <rFont val="Arial"/>
            <family val="0"/>
          </rPr>
          <t>Calculated volume of surfactant in ounces needed to achieve desired percentage on a volume per volume basis</t>
        </r>
      </text>
    </comment>
    <comment ref="B38" authorId="0">
      <text>
        <r>
          <rPr>
            <b/>
            <sz val="9"/>
            <rFont val="Arial"/>
            <family val="0"/>
          </rPr>
          <t>Calculated volume of surfactant in tablespoons needed to achieve desired percentage on a volume per volume basis</t>
        </r>
      </text>
    </comment>
    <comment ref="B39" authorId="0">
      <text>
        <r>
          <rPr>
            <b/>
            <sz val="9"/>
            <rFont val="Arial"/>
            <family val="0"/>
          </rPr>
          <t>Calculated volume of surfactant in teaspoons needed to achieve desired percentage on a volume per volume basis</t>
        </r>
      </text>
    </comment>
    <comment ref="B26" authorId="0">
      <text>
        <r>
          <rPr>
            <b/>
            <sz val="9"/>
            <rFont val="Arial"/>
            <family val="0"/>
          </rPr>
          <t>Calculated spray volume copied from cell B6</t>
        </r>
      </text>
    </comment>
    <comment ref="B27" authorId="0">
      <text>
        <r>
          <rPr>
            <b/>
            <sz val="9"/>
            <rFont val="Arial"/>
            <family val="0"/>
          </rPr>
          <t>Input desired tank volume used for the application in gallons</t>
        </r>
      </text>
    </comment>
    <comment ref="B28" authorId="0">
      <text>
        <r>
          <rPr>
            <b/>
            <sz val="9"/>
            <rFont val="Arial"/>
            <family val="0"/>
          </rPr>
          <t>Calculated area able to be applied for each mixed tank in Acres per tank</t>
        </r>
      </text>
    </comment>
    <comment ref="B30" authorId="0">
      <text>
        <r>
          <rPr>
            <b/>
            <sz val="9"/>
            <rFont val="Arial"/>
            <family val="0"/>
          </rPr>
          <t>Calculated amount of product to add to each tank in pounds</t>
        </r>
      </text>
    </comment>
    <comment ref="B31" authorId="0">
      <text>
        <r>
          <rPr>
            <b/>
            <sz val="9"/>
            <rFont val="Arial"/>
            <family val="0"/>
          </rPr>
          <t>Calculated amount of product to add to each tank in ounces</t>
        </r>
      </text>
    </comment>
    <comment ref="B32" authorId="0">
      <text>
        <r>
          <rPr>
            <b/>
            <sz val="9"/>
            <rFont val="Arial"/>
            <family val="0"/>
          </rPr>
          <t>Calculated amount of product to add to each tank in kilograms</t>
        </r>
      </text>
    </comment>
    <comment ref="B33" authorId="0">
      <text>
        <r>
          <rPr>
            <b/>
            <sz val="9"/>
            <rFont val="Arial"/>
            <family val="0"/>
          </rPr>
          <t>Calculated amount of product to add to each tank in grams</t>
        </r>
      </text>
    </comment>
    <comment ref="B40" authorId="0">
      <text>
        <r>
          <rPr>
            <b/>
            <sz val="9"/>
            <rFont val="Arial"/>
            <family val="0"/>
          </rPr>
          <t>Calculated number of tanks needed to spray desired area</t>
        </r>
      </text>
    </comment>
  </commentList>
</comments>
</file>

<file path=xl/comments4.xml><?xml version="1.0" encoding="utf-8"?>
<comments xmlns="http://schemas.openxmlformats.org/spreadsheetml/2006/main">
  <authors>
    <author>Scott Senseman</author>
  </authors>
  <commentList>
    <comment ref="D2" authorId="0">
      <text>
        <r>
          <rPr>
            <b/>
            <sz val="9"/>
            <rFont val="Arial"/>
            <family val="0"/>
          </rPr>
          <t>Input values in the green boxes to calculate total area to be applied, spray volume, sprayer output, product rates, total product needed, volume of surfactant needed, amounts of product to add to the tank, and number of tanks needed to cover the desired area</t>
        </r>
      </text>
    </comment>
    <comment ref="B3" authorId="0">
      <text>
        <r>
          <rPr>
            <b/>
            <sz val="9"/>
            <rFont val="Arial"/>
            <family val="0"/>
          </rPr>
          <t>Input length of area in feet</t>
        </r>
      </text>
    </comment>
    <comment ref="B4" authorId="0">
      <text>
        <r>
          <rPr>
            <b/>
            <sz val="9"/>
            <rFont val="Arial"/>
            <family val="0"/>
          </rPr>
          <t>Insert width of area in feet</t>
        </r>
      </text>
    </comment>
    <comment ref="B11" authorId="0">
      <text>
        <r>
          <rPr>
            <b/>
            <sz val="9"/>
            <rFont val="Arial"/>
            <family val="0"/>
          </rPr>
          <t>Insert spray volume in gallons per 1000 square feet</t>
        </r>
      </text>
    </comment>
    <comment ref="B13" authorId="0">
      <text>
        <r>
          <rPr>
            <b/>
            <sz val="9"/>
            <rFont val="Arial"/>
            <family val="0"/>
          </rPr>
          <t>Insert speed of sprayer (walking, tractor, etc.) in miles per hour</t>
        </r>
      </text>
    </comment>
    <comment ref="B14" authorId="0">
      <text>
        <r>
          <rPr>
            <b/>
            <sz val="9"/>
            <rFont val="Arial"/>
            <family val="0"/>
          </rPr>
          <t>Insert nozzle spacing for boom sprayers or spray swath covered for boomless sprayers</t>
        </r>
      </text>
    </comment>
    <comment ref="B19" authorId="0">
      <text>
        <r>
          <rPr>
            <b/>
            <sz val="9"/>
            <rFont val="Arial"/>
            <family val="0"/>
          </rPr>
          <t>Insert chemical rate desired to apply in pounds per Acre</t>
        </r>
      </text>
    </comment>
    <comment ref="B20" authorId="0">
      <text>
        <r>
          <rPr>
            <b/>
            <sz val="9"/>
            <rFont val="Arial"/>
            <family val="0"/>
          </rPr>
          <t>Insert formulation of chemical in pounds of active ingredient per gallon of product</t>
        </r>
      </text>
    </comment>
    <comment ref="B47" authorId="0">
      <text>
        <r>
          <rPr>
            <b/>
            <sz val="9"/>
            <rFont val="Arial"/>
            <family val="0"/>
          </rPr>
          <t>Calculated volume of surfactant in milliliters needed to achieve desired percentage on a volume per volume basis</t>
        </r>
      </text>
    </comment>
    <comment ref="B12" authorId="0">
      <text>
        <r>
          <rPr>
            <b/>
            <sz val="9"/>
            <rFont val="Arial"/>
            <family val="0"/>
          </rPr>
          <t>Calculated spray volume in gallons per Acre</t>
        </r>
      </text>
    </comment>
    <comment ref="B6" authorId="0">
      <text>
        <r>
          <rPr>
            <b/>
            <sz val="9"/>
            <rFont val="Arial"/>
            <family val="0"/>
          </rPr>
          <t>Total area in square feet</t>
        </r>
      </text>
    </comment>
    <comment ref="B7" authorId="0">
      <text>
        <r>
          <rPr>
            <b/>
            <sz val="9"/>
            <rFont val="Arial"/>
            <family val="0"/>
          </rPr>
          <t>Total area in Acres</t>
        </r>
      </text>
    </comment>
    <comment ref="B15" authorId="0">
      <text>
        <r>
          <rPr>
            <b/>
            <sz val="9"/>
            <rFont val="Arial"/>
            <family val="0"/>
          </rPr>
          <t>Sprayer output per nozzle in gallons per minute</t>
        </r>
      </text>
    </comment>
    <comment ref="B16" authorId="0">
      <text>
        <r>
          <rPr>
            <b/>
            <sz val="9"/>
            <rFont val="Arial"/>
            <family val="0"/>
          </rPr>
          <t>Volume per nozzle in milliliters to catch in 15 seconds to achieve accurate calibration</t>
        </r>
      </text>
    </comment>
    <comment ref="B22" authorId="0">
      <text>
        <r>
          <rPr>
            <b/>
            <sz val="9"/>
            <rFont val="Arial"/>
            <family val="0"/>
          </rPr>
          <t>Product rate calculated in pounds per Acre</t>
        </r>
      </text>
    </comment>
    <comment ref="B23" authorId="0">
      <text>
        <r>
          <rPr>
            <b/>
            <sz val="9"/>
            <rFont val="Arial"/>
            <family val="0"/>
          </rPr>
          <t>Product rate calculated in ounces per Acre</t>
        </r>
      </text>
    </comment>
    <comment ref="B24" authorId="0">
      <text>
        <r>
          <rPr>
            <b/>
            <sz val="9"/>
            <rFont val="Arial"/>
            <family val="0"/>
          </rPr>
          <t>grams per Acre</t>
        </r>
      </text>
    </comment>
    <comment ref="B25" authorId="0">
      <text>
        <r>
          <rPr>
            <b/>
            <sz val="9"/>
            <rFont val="Arial"/>
            <family val="0"/>
          </rPr>
          <t>Product rate calculated in pounds per 1000 square feet</t>
        </r>
      </text>
    </comment>
    <comment ref="B26" authorId="0">
      <text>
        <r>
          <rPr>
            <b/>
            <sz val="9"/>
            <rFont val="Arial"/>
            <family val="0"/>
          </rPr>
          <t>Product rate calculated in ounces per 1000 square feet</t>
        </r>
      </text>
    </comment>
    <comment ref="B27" authorId="0">
      <text>
        <r>
          <rPr>
            <b/>
            <sz val="9"/>
            <rFont val="Arial"/>
            <family val="0"/>
          </rPr>
          <t>Product rate calculated in grams per 1000 square feet</t>
        </r>
      </text>
    </comment>
    <comment ref="B29" authorId="0">
      <text>
        <r>
          <rPr>
            <b/>
            <sz val="9"/>
            <rFont val="Arial"/>
            <family val="0"/>
          </rPr>
          <t>Calculated total product needed to purchase to apply desired area in pounds</t>
        </r>
      </text>
    </comment>
    <comment ref="B30" authorId="0">
      <text>
        <r>
          <rPr>
            <b/>
            <sz val="9"/>
            <rFont val="Arial"/>
            <family val="0"/>
          </rPr>
          <t>Calculated total product needed to purchase to apply desired area in ounces</t>
        </r>
      </text>
    </comment>
    <comment ref="B31" authorId="0">
      <text>
        <r>
          <rPr>
            <b/>
            <sz val="9"/>
            <rFont val="Arial"/>
            <family val="0"/>
          </rPr>
          <t>Calculated total product needed to purchase to apply desired area in kilograms</t>
        </r>
      </text>
    </comment>
    <comment ref="B32" authorId="0">
      <text>
        <r>
          <rPr>
            <b/>
            <sz val="9"/>
            <rFont val="Arial"/>
            <family val="0"/>
          </rPr>
          <t>Calculated total product needed to purchase to apply desired area in grams</t>
        </r>
      </text>
    </comment>
    <comment ref="B46" authorId="0">
      <text>
        <r>
          <rPr>
            <b/>
            <sz val="9"/>
            <rFont val="Arial"/>
            <family val="0"/>
          </rPr>
          <t>Input percentage on a volume per volume (v/v) basis of surfactant needed for foliar application to insure adequate penetration of the active ingredient</t>
        </r>
      </text>
    </comment>
    <comment ref="B48" authorId="0">
      <text>
        <r>
          <rPr>
            <b/>
            <sz val="9"/>
            <rFont val="Arial"/>
            <family val="0"/>
          </rPr>
          <t>Calculated volume of surfactant in ounces needed to achieve desired percentage on a volume per volume basis</t>
        </r>
      </text>
    </comment>
    <comment ref="B49" authorId="0">
      <text>
        <r>
          <rPr>
            <b/>
            <sz val="9"/>
            <rFont val="Arial"/>
            <family val="0"/>
          </rPr>
          <t>Calculated volume of surfactant in tablespoons needed to achieve desired percentage on a volume per volume basis</t>
        </r>
      </text>
    </comment>
    <comment ref="B50" authorId="0">
      <text>
        <r>
          <rPr>
            <b/>
            <sz val="9"/>
            <rFont val="Arial"/>
            <family val="0"/>
          </rPr>
          <t>Calculated volume of surfactant in teaspoons needed to achieve desired percentage on a volume per volume basis</t>
        </r>
      </text>
    </comment>
    <comment ref="B35" authorId="0">
      <text>
        <r>
          <rPr>
            <b/>
            <sz val="9"/>
            <rFont val="Arial"/>
            <family val="0"/>
          </rPr>
          <t>Calculated spray volume copied from cell B11</t>
        </r>
      </text>
    </comment>
    <comment ref="B36" authorId="0">
      <text>
        <r>
          <rPr>
            <b/>
            <sz val="9"/>
            <rFont val="Arial"/>
            <family val="0"/>
          </rPr>
          <t>Calculated spray volume copied from cell B10</t>
        </r>
      </text>
    </comment>
    <comment ref="B37" authorId="0">
      <text>
        <r>
          <rPr>
            <b/>
            <sz val="9"/>
            <rFont val="Arial"/>
            <family val="0"/>
          </rPr>
          <t>Input desired tank volume used for the application in gallons</t>
        </r>
      </text>
    </comment>
    <comment ref="B38" authorId="0">
      <text>
        <r>
          <rPr>
            <b/>
            <sz val="9"/>
            <rFont val="Arial"/>
            <family val="0"/>
          </rPr>
          <t>Calculated area able to be applied for each mixed tank in Acres per tank</t>
        </r>
      </text>
    </comment>
    <comment ref="B39" authorId="0">
      <text>
        <r>
          <rPr>
            <b/>
            <sz val="9"/>
            <rFont val="Arial"/>
            <family val="0"/>
          </rPr>
          <t>Calculated area able to be applied for each mixed tank in square feet per tank</t>
        </r>
      </text>
    </comment>
    <comment ref="B41" authorId="0">
      <text>
        <r>
          <rPr>
            <b/>
            <sz val="9"/>
            <rFont val="Arial"/>
            <family val="0"/>
          </rPr>
          <t>Calculated amount of product to add to each tank in pounds</t>
        </r>
      </text>
    </comment>
    <comment ref="B42" authorId="0">
      <text>
        <r>
          <rPr>
            <b/>
            <sz val="9"/>
            <rFont val="Arial"/>
            <family val="0"/>
          </rPr>
          <t>Calculated amount of product to add to each tank in ounces</t>
        </r>
      </text>
    </comment>
    <comment ref="B43" authorId="0">
      <text>
        <r>
          <rPr>
            <b/>
            <sz val="9"/>
            <rFont val="Arial"/>
            <family val="0"/>
          </rPr>
          <t>Calculated amount of product to add to each tank in kilograms</t>
        </r>
      </text>
    </comment>
    <comment ref="B44" authorId="0">
      <text>
        <r>
          <rPr>
            <b/>
            <sz val="9"/>
            <rFont val="Arial"/>
            <family val="0"/>
          </rPr>
          <t>Calculated amount of product to add to each tank in grams</t>
        </r>
      </text>
    </comment>
    <comment ref="B51" authorId="0">
      <text>
        <r>
          <rPr>
            <b/>
            <sz val="9"/>
            <rFont val="Arial"/>
            <family val="0"/>
          </rPr>
          <t>Calculated number of tanks needed to spray desired area</t>
        </r>
      </text>
    </comment>
  </commentList>
</comments>
</file>

<file path=xl/comments5.xml><?xml version="1.0" encoding="utf-8"?>
<comments xmlns="http://schemas.openxmlformats.org/spreadsheetml/2006/main">
  <authors>
    <author>Scott Senseman</author>
  </authors>
  <commentList>
    <comment ref="D2" authorId="0">
      <text>
        <r>
          <rPr>
            <b/>
            <sz val="9"/>
            <rFont val="Arial"/>
            <family val="0"/>
          </rPr>
          <t>Input values in the green boxes to calculate the pressure needed in PSI to achieve the desired sprayer output in either gallons per minute (GPM) or gallons per Acre (GPA)</t>
        </r>
      </text>
    </comment>
  </commentList>
</comments>
</file>

<file path=xl/comments6.xml><?xml version="1.0" encoding="utf-8"?>
<comments xmlns="http://schemas.openxmlformats.org/spreadsheetml/2006/main">
  <authors>
    <author>Scott Senseman</author>
  </authors>
  <commentList>
    <comment ref="D2" authorId="0">
      <text>
        <r>
          <rPr>
            <b/>
            <sz val="9"/>
            <rFont val="Arial"/>
            <family val="0"/>
          </rPr>
          <t>Input the distance traveled and target speed to calculate the speed in feet per sec (ft/sec) and the time needed in seconds (sec) to travel the distance</t>
        </r>
      </text>
    </comment>
  </commentList>
</comments>
</file>

<file path=xl/sharedStrings.xml><?xml version="1.0" encoding="utf-8"?>
<sst xmlns="http://schemas.openxmlformats.org/spreadsheetml/2006/main" count="210" uniqueCount="118">
  <si>
    <t>Pints (pt)</t>
  </si>
  <si>
    <t>Texas A&amp;M University</t>
  </si>
  <si>
    <t>Department of Soil and Crop Sciences</t>
  </si>
  <si>
    <t>Distance traveled (ft)</t>
  </si>
  <si>
    <t>Speed (ft/sec)</t>
  </si>
  <si>
    <t>Time needed to travel (sec)</t>
  </si>
  <si>
    <t>PSI 1</t>
  </si>
  <si>
    <t>GPM 1</t>
  </si>
  <si>
    <t>GPM 2</t>
  </si>
  <si>
    <t>Nozzle spacing or spray swath (in.)</t>
  </si>
  <si>
    <t xml:space="preserve">   Percentage (v/v)</t>
  </si>
  <si>
    <t>Total area to apply</t>
  </si>
  <si>
    <t>Total area to apply</t>
  </si>
  <si>
    <t xml:space="preserve">        Ounces (ou)</t>
  </si>
  <si>
    <t>Ounces (ou)</t>
  </si>
  <si>
    <t xml:space="preserve">        gallons/Acre</t>
  </si>
  <si>
    <r>
      <t xml:space="preserve">        gallons/1000 ft</t>
    </r>
    <r>
      <rPr>
        <vertAlign val="superscript"/>
        <sz val="10"/>
        <color indexed="8"/>
        <rFont val="Arial"/>
        <family val="0"/>
      </rPr>
      <t>2</t>
    </r>
  </si>
  <si>
    <t>Spray volume</t>
  </si>
  <si>
    <t>Amount of formulated product to add to tank</t>
  </si>
  <si>
    <t>Volume of surfactant to add per tank</t>
  </si>
  <si>
    <r>
      <t>Spray volume (gal/1000 ft</t>
    </r>
    <r>
      <rPr>
        <vertAlign val="superscript"/>
        <sz val="10"/>
        <color indexed="8"/>
        <rFont val="Arial"/>
        <family val="0"/>
      </rPr>
      <t>2</t>
    </r>
    <r>
      <rPr>
        <sz val="10"/>
        <color indexed="8"/>
        <rFont val="Arial"/>
        <family val="2"/>
      </rPr>
      <t>)</t>
    </r>
  </si>
  <si>
    <t>Spray volume (gal/A)</t>
  </si>
  <si>
    <t>Preparation of spray tank</t>
  </si>
  <si>
    <t xml:space="preserve">Formulated product rate </t>
  </si>
  <si>
    <t>Formulation (% of active ingredient/100)</t>
  </si>
  <si>
    <t>Total number of tanks needed to cover area</t>
  </si>
  <si>
    <t>For Dry Products on Small areas for Turf</t>
  </si>
  <si>
    <t>Chemical rate (lbs active ingredient/A)</t>
  </si>
  <si>
    <t>Formulation (lbs active ingredient/gal)</t>
  </si>
  <si>
    <t>Volume of surfactant to add per tank</t>
  </si>
  <si>
    <t>Volume of surfactant to add per tank</t>
  </si>
  <si>
    <t>Preparation of spray tank</t>
  </si>
  <si>
    <t>Preparation of spray tank</t>
  </si>
  <si>
    <t>Pesticide sprayer calibration calculations</t>
  </si>
  <si>
    <t>For Liquid Products on Large Acreage</t>
  </si>
  <si>
    <t>Pesticide sprayer calibration calculations</t>
  </si>
  <si>
    <t>For Liquid Products on Small areas for Turf</t>
  </si>
  <si>
    <t>For Dry Products on Large Acreage</t>
  </si>
  <si>
    <t>Chemical rate (lbs active ingredient/A)</t>
  </si>
  <si>
    <t>Formulation (lbs active ingredient/gal)</t>
  </si>
  <si>
    <t>Formulated product rate</t>
  </si>
  <si>
    <t>Total formulated product needed</t>
  </si>
  <si>
    <t>Chemical rate (lbs active ingredient/A)</t>
  </si>
  <si>
    <t>Formulation (% active ingredient/100)</t>
  </si>
  <si>
    <t xml:space="preserve">Formulated product rate </t>
  </si>
  <si>
    <t>Total formulated product needed</t>
  </si>
  <si>
    <t>Preparation of spray tank</t>
  </si>
  <si>
    <t>Pressure Calculations</t>
  </si>
  <si>
    <t>Ounces (weight)</t>
  </si>
  <si>
    <t>Pounds (lbs)</t>
  </si>
  <si>
    <t>Kilograms (kg)</t>
  </si>
  <si>
    <t>Grams (g)</t>
  </si>
  <si>
    <t>Milliliters (mL)</t>
  </si>
  <si>
    <t>Liters (L)</t>
  </si>
  <si>
    <t>Quarts (qt)</t>
  </si>
  <si>
    <t>Gallons (gal)</t>
  </si>
  <si>
    <t>PSI 2</t>
  </si>
  <si>
    <t>GPA 1</t>
  </si>
  <si>
    <t>GPA 2</t>
  </si>
  <si>
    <t xml:space="preserve">        Tablespoons (tbsp)</t>
  </si>
  <si>
    <r>
      <t xml:space="preserve">       </t>
    </r>
    <r>
      <rPr>
        <sz val="10"/>
        <color indexed="8"/>
        <rFont val="Arial"/>
        <family val="2"/>
      </rPr>
      <t xml:space="preserve"> Teaspoons (tsp)</t>
    </r>
  </si>
  <si>
    <t>Teaspoons (tsp)</t>
  </si>
  <si>
    <t xml:space="preserve">        Length (ft)</t>
  </si>
  <si>
    <t xml:space="preserve">        Width (ft)</t>
  </si>
  <si>
    <t>Nozzle spacing or spray swath (in.)</t>
  </si>
  <si>
    <t>Spreadsheet Calculator Developed by:</t>
  </si>
  <si>
    <t>Gallons/A</t>
  </si>
  <si>
    <t>Quarts/A</t>
  </si>
  <si>
    <t>Pints/A</t>
  </si>
  <si>
    <t>Amount of formulated product to add to tank</t>
  </si>
  <si>
    <t>Version: 2.2 Created June 15, 2010</t>
  </si>
  <si>
    <r>
      <t>Square feet applied per tank (ft</t>
    </r>
    <r>
      <rPr>
        <vertAlign val="superscript"/>
        <sz val="10"/>
        <color indexed="8"/>
        <rFont val="Arial"/>
        <family val="0"/>
      </rPr>
      <t>2</t>
    </r>
    <r>
      <rPr>
        <sz val="10"/>
        <color indexed="8"/>
        <rFont val="Arial"/>
        <family val="2"/>
      </rPr>
      <t>)</t>
    </r>
  </si>
  <si>
    <t>Pesticide sprayer calibration calculations</t>
  </si>
  <si>
    <t>Pesticide sprayer calibration calculations</t>
  </si>
  <si>
    <t>Click here for directions</t>
  </si>
  <si>
    <t>Click here for directions</t>
  </si>
  <si>
    <t xml:space="preserve">        Millilliters (mL)</t>
  </si>
  <si>
    <t>College Station, TX 77843-2474</t>
  </si>
  <si>
    <t>Click here for directions</t>
  </si>
  <si>
    <t>Formulated product rate</t>
  </si>
  <si>
    <t>Total formulated product needed</t>
  </si>
  <si>
    <t>Amount of formulated product to add to tank</t>
  </si>
  <si>
    <t>Email:  s-senseman@tamu.edu</t>
  </si>
  <si>
    <t>Pounds/A (lbs/A)</t>
  </si>
  <si>
    <t>Ounces/A (ou/A)</t>
  </si>
  <si>
    <t>Grams (g/A)</t>
  </si>
  <si>
    <r>
      <t xml:space="preserve">      </t>
    </r>
    <r>
      <rPr>
        <sz val="10"/>
        <color indexed="8"/>
        <rFont val="Arial"/>
        <family val="2"/>
      </rPr>
      <t xml:space="preserve">  Acres (A)</t>
    </r>
  </si>
  <si>
    <r>
      <t xml:space="preserve">        ft</t>
    </r>
    <r>
      <rPr>
        <vertAlign val="superscript"/>
        <sz val="10"/>
        <color indexed="8"/>
        <rFont val="Arial"/>
        <family val="0"/>
      </rPr>
      <t>2</t>
    </r>
  </si>
  <si>
    <r>
      <t xml:space="preserve">       gal/1000 ft</t>
    </r>
    <r>
      <rPr>
        <vertAlign val="superscript"/>
        <sz val="10"/>
        <color indexed="8"/>
        <rFont val="Arial"/>
        <family val="0"/>
      </rPr>
      <t>2</t>
    </r>
  </si>
  <si>
    <t>Spray volume</t>
  </si>
  <si>
    <t xml:space="preserve">       gal/A</t>
  </si>
  <si>
    <t>Ounces (ou)</t>
  </si>
  <si>
    <t>Quarts/A</t>
  </si>
  <si>
    <t>Pints/A</t>
  </si>
  <si>
    <t>Ounces/A</t>
  </si>
  <si>
    <t>Gallons/A</t>
  </si>
  <si>
    <r>
      <t>Ounces/1000 ft</t>
    </r>
    <r>
      <rPr>
        <vertAlign val="superscript"/>
        <sz val="10"/>
        <color indexed="8"/>
        <rFont val="Arial"/>
        <family val="0"/>
      </rPr>
      <t>2</t>
    </r>
  </si>
  <si>
    <r>
      <t>Pints/1000 ft</t>
    </r>
    <r>
      <rPr>
        <vertAlign val="superscript"/>
        <sz val="10"/>
        <color indexed="8"/>
        <rFont val="Arial"/>
        <family val="0"/>
      </rPr>
      <t>2</t>
    </r>
  </si>
  <si>
    <r>
      <t>Quarts/1000 ft</t>
    </r>
    <r>
      <rPr>
        <vertAlign val="superscript"/>
        <sz val="10"/>
        <color indexed="8"/>
        <rFont val="Arial"/>
        <family val="0"/>
      </rPr>
      <t>2</t>
    </r>
  </si>
  <si>
    <r>
      <t>Gallons/1000 ft</t>
    </r>
    <r>
      <rPr>
        <vertAlign val="superscript"/>
        <sz val="10"/>
        <color indexed="8"/>
        <rFont val="Arial"/>
        <family val="0"/>
      </rPr>
      <t>2</t>
    </r>
  </si>
  <si>
    <t>Tablespoons (tbsp)</t>
  </si>
  <si>
    <t xml:space="preserve">        Length</t>
  </si>
  <si>
    <t xml:space="preserve">        Width</t>
  </si>
  <si>
    <r>
      <t>Pounds/1000 ft</t>
    </r>
    <r>
      <rPr>
        <vertAlign val="superscript"/>
        <sz val="10"/>
        <color indexed="8"/>
        <rFont val="Arial"/>
        <family val="0"/>
      </rPr>
      <t>2</t>
    </r>
  </si>
  <si>
    <r>
      <t>Ounces/1000 ft</t>
    </r>
    <r>
      <rPr>
        <vertAlign val="superscript"/>
        <sz val="10"/>
        <color indexed="8"/>
        <rFont val="Arial"/>
        <family val="0"/>
      </rPr>
      <t>2</t>
    </r>
  </si>
  <si>
    <r>
      <t>Grams/1000 ft</t>
    </r>
    <r>
      <rPr>
        <vertAlign val="superscript"/>
        <sz val="10"/>
        <color indexed="8"/>
        <rFont val="Arial"/>
        <family val="0"/>
      </rPr>
      <t>2</t>
    </r>
  </si>
  <si>
    <t>Speed calibration</t>
  </si>
  <si>
    <t>Acres applied per tank (A)</t>
  </si>
  <si>
    <t>Tank size (gal)</t>
  </si>
  <si>
    <t>Spray volume (gal/A)</t>
  </si>
  <si>
    <t xml:space="preserve">   Percentage</t>
  </si>
  <si>
    <t>Formulation and rate</t>
  </si>
  <si>
    <t>ml/nozzle to catch in 15 sec</t>
  </si>
  <si>
    <t>Sprayer output/nozzle (GPM)</t>
  </si>
  <si>
    <t>Speed (mph)</t>
  </si>
  <si>
    <t>Sprayer output</t>
  </si>
  <si>
    <t>Total area to apply (A)</t>
  </si>
  <si>
    <t>Scott A. Senseman and Dave Chalmers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</si>
</sst>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0"/>
      <color indexed="8"/>
      <name val="Arial"/>
      <family val="2"/>
    </font>
    <font>
      <b/>
      <sz val="10"/>
      <color indexed="8"/>
      <name val="Arial"/>
      <family val="0"/>
    </font>
    <font>
      <sz val="8"/>
      <name val="Arial"/>
      <family val="0"/>
    </font>
    <font>
      <sz val="8"/>
      <name val="Verdana"/>
      <family val="0"/>
    </font>
    <font>
      <u val="single"/>
      <sz val="10"/>
      <color indexed="12"/>
      <name val="Arial"/>
      <family val="0"/>
    </font>
    <font>
      <u val="single"/>
      <sz val="10"/>
      <color indexed="61"/>
      <name val="Arial"/>
      <family val="0"/>
    </font>
    <font>
      <vertAlign val="superscript"/>
      <sz val="10"/>
      <color indexed="8"/>
      <name val="Arial"/>
      <family val="0"/>
    </font>
    <font>
      <sz val="9"/>
      <name val="Arial"/>
      <family val="0"/>
    </font>
    <font>
      <b/>
      <sz val="9"/>
      <name val="Arial"/>
      <family val="0"/>
    </font>
    <font>
      <b/>
      <sz val="10"/>
      <color indexed="10"/>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Alignment="0">
      <protection/>
    </xf>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NumberFormat="0" applyFont="0" applyBorder="0" applyAlignment="0" applyProtection="0"/>
    <xf numFmtId="41" fontId="0" fillId="0" borderId="0" applyNumberFormat="0" applyFont="0" applyBorder="0" applyAlignment="0" applyProtection="0"/>
    <xf numFmtId="44" fontId="0" fillId="0" borderId="0" applyNumberFormat="0" applyFont="0" applyBorder="0" applyAlignment="0" applyProtection="0"/>
    <xf numFmtId="42" fontId="0" fillId="0" borderId="0" applyNumberFormat="0" applyFont="0" applyBorder="0" applyAlignment="0" applyProtection="0"/>
    <xf numFmtId="0" fontId="33" fillId="0" borderId="0" applyNumberFormat="0" applyFill="0" applyBorder="0" applyAlignment="0" applyProtection="0"/>
    <xf numFmtId="0" fontId="6" fillId="0" borderId="0" applyFont="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Font="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NumberFormat="0" applyFont="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0">
    <xf numFmtId="0" fontId="0" fillId="0" borderId="0" xfId="0" applyAlignment="1">
      <alignment/>
    </xf>
    <xf numFmtId="0" fontId="1" fillId="0" borderId="0" xfId="0" applyFont="1" applyAlignment="1" applyProtection="1">
      <alignment horizontal="right"/>
      <protection/>
    </xf>
    <xf numFmtId="49" fontId="2" fillId="0" borderId="0" xfId="0" applyNumberFormat="1" applyFont="1" applyAlignment="1" applyProtection="1">
      <alignment horizontal="left"/>
      <protection/>
    </xf>
    <xf numFmtId="0" fontId="1" fillId="33" borderId="0" xfId="0" applyFont="1" applyFill="1" applyAlignment="1" applyProtection="1">
      <alignment horizontal="right"/>
      <protection/>
    </xf>
    <xf numFmtId="49" fontId="1" fillId="0" borderId="0" xfId="0" applyNumberFormat="1" applyFont="1" applyAlignment="1" applyProtection="1">
      <alignment horizontal="left"/>
      <protection/>
    </xf>
    <xf numFmtId="2" fontId="1" fillId="33" borderId="0" xfId="0" applyNumberFormat="1" applyFont="1" applyFill="1" applyAlignment="1" applyProtection="1">
      <alignment horizontal="right"/>
      <protection/>
    </xf>
    <xf numFmtId="49" fontId="1" fillId="33" borderId="0" xfId="0" applyNumberFormat="1" applyFont="1" applyFill="1" applyAlignment="1" applyProtection="1">
      <alignment horizontal="left"/>
      <protection/>
    </xf>
    <xf numFmtId="0" fontId="1" fillId="0" borderId="0" xfId="0" applyFont="1" applyAlignment="1" applyProtection="1">
      <alignment horizontal="right"/>
      <protection locked="0"/>
    </xf>
    <xf numFmtId="2" fontId="1" fillId="0" borderId="0" xfId="0" applyNumberFormat="1" applyFont="1" applyAlignment="1" applyProtection="1">
      <alignment horizontal="right"/>
      <protection/>
    </xf>
    <xf numFmtId="49" fontId="1" fillId="0" borderId="0" xfId="0" applyNumberFormat="1" applyFont="1" applyAlignment="1" applyProtection="1">
      <alignment horizontal="left" indent="2"/>
      <protection/>
    </xf>
    <xf numFmtId="0" fontId="1" fillId="0" borderId="0" xfId="0" applyFont="1" applyAlignment="1" applyProtection="1">
      <alignment horizontal="left" vertical="center"/>
      <protection/>
    </xf>
    <xf numFmtId="49" fontId="1" fillId="0" borderId="0" xfId="0" applyNumberFormat="1" applyFont="1" applyAlignment="1" applyProtection="1">
      <alignment horizontal="left" wrapText="1" indent="2"/>
      <protection/>
    </xf>
    <xf numFmtId="0" fontId="1" fillId="0" borderId="0" xfId="0" applyFont="1" applyBorder="1" applyAlignment="1" applyProtection="1">
      <alignment horizontal="right"/>
      <protection/>
    </xf>
    <xf numFmtId="2" fontId="1" fillId="33" borderId="0" xfId="0" applyNumberFormat="1" applyFont="1" applyFill="1" applyAlignment="1" applyProtection="1">
      <alignment horizontal="right"/>
      <protection/>
    </xf>
    <xf numFmtId="0" fontId="1" fillId="33" borderId="0" xfId="0" applyFont="1" applyFill="1" applyAlignment="1" applyProtection="1">
      <alignment horizontal="right"/>
      <protection/>
    </xf>
    <xf numFmtId="0" fontId="0" fillId="0" borderId="0" xfId="0" applyAlignment="1" applyProtection="1">
      <alignment/>
      <protection/>
    </xf>
    <xf numFmtId="49" fontId="1" fillId="0" borderId="0" xfId="0" applyNumberFormat="1" applyFont="1" applyAlignment="1">
      <alignment horizontal="left"/>
    </xf>
    <xf numFmtId="0" fontId="10" fillId="0" borderId="0" xfId="0" applyFont="1" applyAlignment="1" applyProtection="1">
      <alignment horizontal="left" vertical="center"/>
      <protection/>
    </xf>
    <xf numFmtId="0" fontId="10" fillId="0" borderId="0" xfId="0" applyFont="1" applyAlignment="1">
      <alignment vertical="center"/>
    </xf>
    <xf numFmtId="0" fontId="1" fillId="34" borderId="0" xfId="0" applyFont="1" applyFill="1" applyAlignment="1" applyProtection="1">
      <alignment horizontal="right"/>
      <protection/>
    </xf>
    <xf numFmtId="0" fontId="1" fillId="34" borderId="0" xfId="0" applyFont="1" applyFill="1" applyAlignment="1" applyProtection="1">
      <alignment horizontal="right"/>
      <protection locked="0"/>
    </xf>
    <xf numFmtId="0" fontId="0" fillId="0" borderId="0" xfId="0" applyFont="1" applyAlignment="1">
      <alignment/>
    </xf>
    <xf numFmtId="0" fontId="0" fillId="0" borderId="0" xfId="0" applyAlignment="1" applyProtection="1">
      <alignment/>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left" wrapText="1"/>
      <protection/>
    </xf>
    <xf numFmtId="2" fontId="1" fillId="0" borderId="0" xfId="0" applyNumberFormat="1" applyFont="1" applyFill="1" applyAlignment="1" applyProtection="1">
      <alignment horizontal="right"/>
      <protection/>
    </xf>
    <xf numFmtId="0" fontId="2" fillId="0" borderId="0" xfId="0" applyFont="1" applyAlignment="1" applyProtection="1">
      <alignment horizontal="left" vertical="center"/>
      <protection/>
    </xf>
    <xf numFmtId="0" fontId="2" fillId="0" borderId="0" xfId="0" applyFont="1" applyAlignment="1">
      <alignment horizontal="left" vertical="center"/>
    </xf>
    <xf numFmtId="0" fontId="0" fillId="34" borderId="0" xfId="0" applyFill="1" applyAlignment="1">
      <alignment/>
    </xf>
    <xf numFmtId="0" fontId="0" fillId="34"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G49"/>
  <sheetViews>
    <sheetView tabSelected="1" zoomScale="150" zoomScaleNormal="150" zoomScalePageLayoutView="0" workbookViewId="0" topLeftCell="A1">
      <selection activeCell="D3" sqref="D3"/>
    </sheetView>
  </sheetViews>
  <sheetFormatPr defaultColWidth="8.8515625" defaultRowHeight="12.75"/>
  <cols>
    <col min="1" max="1" width="33.28125" style="0" customWidth="1"/>
    <col min="2" max="2" width="9.7109375" style="0" customWidth="1"/>
    <col min="3" max="3" width="2.8515625" style="22" customWidth="1"/>
    <col min="4" max="39" width="8.7109375" style="0" customWidth="1"/>
  </cols>
  <sheetData>
    <row r="1" spans="1:4" ht="12.75">
      <c r="A1" s="2" t="s">
        <v>33</v>
      </c>
      <c r="B1" s="1"/>
      <c r="D1" t="s">
        <v>65</v>
      </c>
    </row>
    <row r="2" spans="1:4" ht="12.75">
      <c r="A2" s="17" t="s">
        <v>34</v>
      </c>
      <c r="B2" s="1"/>
      <c r="D2" t="s">
        <v>117</v>
      </c>
    </row>
    <row r="3" spans="1:4" ht="12.75">
      <c r="A3" s="2" t="s">
        <v>116</v>
      </c>
      <c r="B3" s="20">
        <v>0.2</v>
      </c>
      <c r="D3" t="s">
        <v>1</v>
      </c>
    </row>
    <row r="4" spans="1:4" ht="12.75">
      <c r="A4" s="2"/>
      <c r="B4" s="1"/>
      <c r="D4" t="s">
        <v>2</v>
      </c>
    </row>
    <row r="5" spans="1:4" ht="12.75">
      <c r="A5" s="2" t="s">
        <v>115</v>
      </c>
      <c r="B5" s="1"/>
      <c r="D5" t="s">
        <v>77</v>
      </c>
    </row>
    <row r="6" spans="1:4" ht="12.75">
      <c r="A6" s="4" t="s">
        <v>109</v>
      </c>
      <c r="B6" s="20">
        <v>15</v>
      </c>
      <c r="D6" t="s">
        <v>82</v>
      </c>
    </row>
    <row r="7" spans="1:4" ht="12.75">
      <c r="A7" s="4" t="s">
        <v>114</v>
      </c>
      <c r="B7" s="20">
        <v>3</v>
      </c>
      <c r="D7" t="s">
        <v>70</v>
      </c>
    </row>
    <row r="8" spans="1:2" ht="12.75">
      <c r="A8" s="16" t="s">
        <v>64</v>
      </c>
      <c r="B8" s="20">
        <v>20</v>
      </c>
    </row>
    <row r="9" spans="1:5" ht="12.75">
      <c r="A9" s="4" t="s">
        <v>113</v>
      </c>
      <c r="B9" s="5">
        <f>+(B6*B7*B8)/5940</f>
        <v>0.15151515151515152</v>
      </c>
      <c r="D9" s="28" t="s">
        <v>75</v>
      </c>
      <c r="E9" s="28"/>
    </row>
    <row r="10" spans="1:7" ht="12.75">
      <c r="A10" s="4" t="s">
        <v>112</v>
      </c>
      <c r="B10" s="5">
        <f>+(B9*3785)/(60/15)</f>
        <v>143.37121212121212</v>
      </c>
      <c r="C10" s="7"/>
      <c r="D10" s="22"/>
      <c r="E10" s="22"/>
      <c r="F10" s="22"/>
      <c r="G10" s="22"/>
    </row>
    <row r="11" spans="1:7" ht="12.75">
      <c r="A11" s="4"/>
      <c r="B11" s="25"/>
      <c r="C11" s="7"/>
      <c r="D11" s="22"/>
      <c r="E11" s="22"/>
      <c r="F11" s="22"/>
      <c r="G11" s="22"/>
    </row>
    <row r="12" spans="1:7" ht="12.75">
      <c r="A12" s="2" t="s">
        <v>111</v>
      </c>
      <c r="B12" s="1"/>
      <c r="D12" s="22"/>
      <c r="E12" s="22"/>
      <c r="F12" s="22"/>
      <c r="G12" s="22"/>
    </row>
    <row r="13" spans="1:7" ht="12.75">
      <c r="A13" s="4" t="s">
        <v>27</v>
      </c>
      <c r="B13" s="20">
        <v>0.3</v>
      </c>
      <c r="D13" s="22"/>
      <c r="E13" s="22"/>
      <c r="F13" s="22"/>
      <c r="G13" s="22"/>
    </row>
    <row r="14" spans="1:7" ht="12.75">
      <c r="A14" s="4" t="s">
        <v>28</v>
      </c>
      <c r="B14" s="20">
        <v>3</v>
      </c>
      <c r="D14" s="22"/>
      <c r="E14" s="22"/>
      <c r="F14" s="22"/>
      <c r="G14" s="22"/>
    </row>
    <row r="15" spans="1:7" ht="12.75">
      <c r="A15" s="4" t="s">
        <v>79</v>
      </c>
      <c r="D15" s="22"/>
      <c r="E15" s="22"/>
      <c r="F15" s="22"/>
      <c r="G15" s="22"/>
    </row>
    <row r="16" spans="1:7" ht="12.75">
      <c r="A16" s="9" t="s">
        <v>66</v>
      </c>
      <c r="B16" s="5">
        <f>B13/B14</f>
        <v>0.09999999999999999</v>
      </c>
      <c r="D16" s="23"/>
      <c r="E16" s="22"/>
      <c r="F16" s="22"/>
      <c r="G16" s="22"/>
    </row>
    <row r="17" spans="1:7" ht="12.75">
      <c r="A17" s="9" t="s">
        <v>67</v>
      </c>
      <c r="B17" s="5">
        <f>B16*4</f>
        <v>0.39999999999999997</v>
      </c>
      <c r="C17" s="7"/>
      <c r="D17" s="23"/>
      <c r="E17" s="22"/>
      <c r="F17" s="22"/>
      <c r="G17" s="22"/>
    </row>
    <row r="18" spans="1:7" ht="12.75">
      <c r="A18" s="9" t="s">
        <v>68</v>
      </c>
      <c r="B18" s="5">
        <f>B16*8</f>
        <v>0.7999999999999999</v>
      </c>
      <c r="C18" s="7"/>
      <c r="D18" s="23"/>
      <c r="E18" s="22"/>
      <c r="F18" s="22"/>
      <c r="G18" s="22"/>
    </row>
    <row r="19" spans="1:7" ht="12.75">
      <c r="A19" s="4" t="s">
        <v>80</v>
      </c>
      <c r="C19" s="7"/>
      <c r="D19" s="23"/>
      <c r="E19" s="22"/>
      <c r="F19" s="22"/>
      <c r="G19" s="22"/>
    </row>
    <row r="20" spans="1:7" ht="12.75">
      <c r="A20" s="9" t="s">
        <v>55</v>
      </c>
      <c r="B20" s="5">
        <f>B16*B3</f>
        <v>0.02</v>
      </c>
      <c r="D20" s="22"/>
      <c r="E20" s="22"/>
      <c r="F20" s="22"/>
      <c r="G20" s="22"/>
    </row>
    <row r="21" spans="1:7" ht="12.75">
      <c r="A21" s="9" t="s">
        <v>54</v>
      </c>
      <c r="B21" s="5">
        <f>B20*4</f>
        <v>0.08</v>
      </c>
      <c r="D21" s="22"/>
      <c r="E21" s="22"/>
      <c r="F21" s="22"/>
      <c r="G21" s="22"/>
    </row>
    <row r="22" spans="1:7" ht="12.75">
      <c r="A22" s="11" t="s">
        <v>0</v>
      </c>
      <c r="B22" s="5">
        <f>B20*8</f>
        <v>0.16</v>
      </c>
      <c r="D22" s="22"/>
      <c r="E22" s="22"/>
      <c r="F22" s="22"/>
      <c r="G22" s="22"/>
    </row>
    <row r="23" spans="1:7" ht="12.75">
      <c r="A23" s="9" t="s">
        <v>53</v>
      </c>
      <c r="B23" s="5">
        <f>B20*3.785</f>
        <v>0.0757</v>
      </c>
      <c r="D23" s="22"/>
      <c r="E23" s="22"/>
      <c r="F23" s="22"/>
      <c r="G23" s="22"/>
    </row>
    <row r="24" spans="1:7" ht="12.75">
      <c r="A24" s="9" t="s">
        <v>52</v>
      </c>
      <c r="B24" s="5">
        <f>B20*3785</f>
        <v>75.7</v>
      </c>
      <c r="D24" s="22"/>
      <c r="E24" s="22"/>
      <c r="F24" s="22"/>
      <c r="G24" s="22"/>
    </row>
    <row r="25" spans="4:7" ht="12.75">
      <c r="D25" s="22"/>
      <c r="E25" s="22"/>
      <c r="F25" s="22"/>
      <c r="G25" s="22"/>
    </row>
    <row r="26" spans="1:7" ht="12.75">
      <c r="A26" s="2" t="s">
        <v>31</v>
      </c>
      <c r="B26" s="1"/>
      <c r="D26" s="22"/>
      <c r="E26" s="22"/>
      <c r="F26" s="22"/>
      <c r="G26" s="22"/>
    </row>
    <row r="27" spans="1:7" ht="12.75">
      <c r="A27" s="4" t="s">
        <v>109</v>
      </c>
      <c r="B27" s="3">
        <f>B6</f>
        <v>15</v>
      </c>
      <c r="D27" s="22"/>
      <c r="E27" s="22"/>
      <c r="F27" s="22"/>
      <c r="G27" s="22"/>
    </row>
    <row r="28" spans="1:7" ht="12.75">
      <c r="A28" s="4" t="s">
        <v>108</v>
      </c>
      <c r="B28" s="20">
        <v>4</v>
      </c>
      <c r="D28" s="22"/>
      <c r="E28" s="22"/>
      <c r="F28" s="22"/>
      <c r="G28" s="22"/>
    </row>
    <row r="29" spans="1:7" ht="12.75">
      <c r="A29" s="4" t="s">
        <v>107</v>
      </c>
      <c r="B29" s="5">
        <f>B28/B27</f>
        <v>0.26666666666666666</v>
      </c>
      <c r="C29" s="7"/>
      <c r="D29" s="22"/>
      <c r="E29" s="22"/>
      <c r="F29" s="22"/>
      <c r="G29" s="22"/>
    </row>
    <row r="30" spans="1:7" ht="12.75">
      <c r="A30" s="4" t="s">
        <v>81</v>
      </c>
      <c r="C30" s="7"/>
      <c r="D30" s="22"/>
      <c r="E30" s="22"/>
      <c r="F30" s="22"/>
      <c r="G30" s="22"/>
    </row>
    <row r="31" spans="1:7" ht="12.75">
      <c r="A31" s="9" t="s">
        <v>55</v>
      </c>
      <c r="B31" s="5">
        <f>B16*B29</f>
        <v>0.026666666666666665</v>
      </c>
      <c r="C31" s="7"/>
      <c r="D31" s="23"/>
      <c r="E31" s="22"/>
      <c r="F31" s="22"/>
      <c r="G31" s="22"/>
    </row>
    <row r="32" spans="1:7" ht="12.75">
      <c r="A32" s="9" t="s">
        <v>54</v>
      </c>
      <c r="B32" s="5">
        <f>B31*4</f>
        <v>0.10666666666666666</v>
      </c>
      <c r="C32" s="7"/>
      <c r="D32" s="23"/>
      <c r="E32" s="22"/>
      <c r="F32" s="22"/>
      <c r="G32" s="22"/>
    </row>
    <row r="33" spans="1:7" ht="12.75">
      <c r="A33" s="11" t="s">
        <v>0</v>
      </c>
      <c r="B33" s="5">
        <f>B31*8</f>
        <v>0.21333333333333332</v>
      </c>
      <c r="D33" s="23"/>
      <c r="E33" s="22"/>
      <c r="F33" s="22"/>
      <c r="G33" s="22"/>
    </row>
    <row r="34" spans="1:7" ht="12.75">
      <c r="A34" s="11" t="s">
        <v>14</v>
      </c>
      <c r="B34" s="5">
        <f>B31*128</f>
        <v>3.413333333333333</v>
      </c>
      <c r="C34" s="7"/>
      <c r="D34" s="23"/>
      <c r="E34" s="22"/>
      <c r="F34" s="22"/>
      <c r="G34" s="22"/>
    </row>
    <row r="35" spans="1:7" ht="12.75">
      <c r="A35" s="9" t="s">
        <v>53</v>
      </c>
      <c r="B35" s="5">
        <f>B31*3.785</f>
        <v>0.10093333333333333</v>
      </c>
      <c r="C35" s="7"/>
      <c r="D35" s="23"/>
      <c r="E35" s="22"/>
      <c r="F35" s="22"/>
      <c r="G35" s="22"/>
    </row>
    <row r="36" spans="1:7" ht="12.75">
      <c r="A36" s="9" t="s">
        <v>52</v>
      </c>
      <c r="B36" s="5">
        <f>B31*3785</f>
        <v>100.93333333333332</v>
      </c>
      <c r="C36" s="7"/>
      <c r="D36" s="23"/>
      <c r="E36" s="22"/>
      <c r="F36" s="22"/>
      <c r="G36" s="22"/>
    </row>
    <row r="37" spans="1:7" ht="12.75">
      <c r="A37" s="4" t="s">
        <v>29</v>
      </c>
      <c r="B37" s="1"/>
      <c r="C37" s="7"/>
      <c r="D37" s="23"/>
      <c r="E37" s="22"/>
      <c r="F37" s="22"/>
      <c r="G37" s="22"/>
    </row>
    <row r="38" spans="1:7" ht="12.75">
      <c r="A38" s="4" t="s">
        <v>110</v>
      </c>
      <c r="B38" s="20">
        <v>0.0375</v>
      </c>
      <c r="D38" s="22"/>
      <c r="E38" s="22"/>
      <c r="F38" s="22"/>
      <c r="G38" s="22"/>
    </row>
    <row r="39" spans="1:7" ht="12.75">
      <c r="A39" s="4" t="s">
        <v>76</v>
      </c>
      <c r="B39" s="5">
        <f>((B38/100)*B28)*3785</f>
        <v>5.6775</v>
      </c>
      <c r="D39" s="22"/>
      <c r="E39" s="22"/>
      <c r="F39" s="22"/>
      <c r="G39" s="22"/>
    </row>
    <row r="40" spans="1:7" ht="12.75">
      <c r="A40" s="4" t="s">
        <v>13</v>
      </c>
      <c r="B40" s="5">
        <f>B39*0.033814</f>
        <v>0.191978985</v>
      </c>
      <c r="D40" s="22"/>
      <c r="E40" s="22"/>
      <c r="F40" s="22"/>
      <c r="G40" s="22"/>
    </row>
    <row r="41" spans="1:7" ht="12.75">
      <c r="A41" s="4" t="s">
        <v>59</v>
      </c>
      <c r="B41" s="5">
        <f>B39*0.067628</f>
        <v>0.38395797</v>
      </c>
      <c r="D41" s="22"/>
      <c r="E41" s="22"/>
      <c r="F41" s="22"/>
      <c r="G41" s="22"/>
    </row>
    <row r="42" spans="1:7" ht="12.75">
      <c r="A42" s="2" t="s">
        <v>60</v>
      </c>
      <c r="B42" s="13">
        <f>B39*0.20288</f>
        <v>1.1518512</v>
      </c>
      <c r="D42" s="22"/>
      <c r="E42" s="22"/>
      <c r="F42" s="22"/>
      <c r="G42" s="22"/>
    </row>
    <row r="43" spans="1:7" ht="12.75">
      <c r="A43" s="4" t="s">
        <v>25</v>
      </c>
      <c r="B43" s="3">
        <f>B3/B29</f>
        <v>0.75</v>
      </c>
      <c r="D43" s="22"/>
      <c r="E43" s="22"/>
      <c r="F43" s="22"/>
      <c r="G43" s="22"/>
    </row>
    <row r="44" ht="12.75"/>
    <row r="45" spans="1:2" ht="12.75">
      <c r="A45" s="24"/>
      <c r="B45" s="7"/>
    </row>
    <row r="46" spans="1:2" ht="12.75">
      <c r="A46" s="4"/>
      <c r="B46" s="1"/>
    </row>
    <row r="47" spans="1:2" ht="12.75">
      <c r="A47" s="4"/>
      <c r="B47" s="8"/>
    </row>
    <row r="48" spans="1:2" ht="12.75">
      <c r="A48" s="4"/>
      <c r="B48" s="8"/>
    </row>
    <row r="49" ht="12.75">
      <c r="B49" s="1"/>
    </row>
  </sheetData>
  <sheetProtection/>
  <mergeCells count="1">
    <mergeCell ref="D9:E9"/>
  </mergeCells>
  <printOptions/>
  <pageMargins left="0.75" right="0.75" top="1" bottom="1" header="0.5" footer="0.5"/>
  <pageSetup horizontalDpi="600" verticalDpi="600" orientation="portrait"/>
  <legacyDrawing r:id="rId2"/>
</worksheet>
</file>

<file path=xl/worksheets/sheet2.xml><?xml version="1.0" encoding="utf-8"?>
<worksheet xmlns="http://schemas.openxmlformats.org/spreadsheetml/2006/main" xmlns:r="http://schemas.openxmlformats.org/officeDocument/2006/relationships">
  <dimension ref="A1:G61"/>
  <sheetViews>
    <sheetView zoomScale="150" zoomScaleNormal="150" zoomScalePageLayoutView="0" workbookViewId="0" topLeftCell="A1">
      <selection activeCell="A5" sqref="A5"/>
    </sheetView>
  </sheetViews>
  <sheetFormatPr defaultColWidth="11.421875" defaultRowHeight="12.75"/>
  <cols>
    <col min="1" max="1" width="33.28125" style="0" customWidth="1"/>
    <col min="2" max="2" width="11.421875" style="0" customWidth="1"/>
    <col min="3" max="3" width="3.8515625" style="22" customWidth="1"/>
  </cols>
  <sheetData>
    <row r="1" spans="1:2" ht="12.75">
      <c r="A1" s="2" t="s">
        <v>35</v>
      </c>
      <c r="B1" s="1"/>
    </row>
    <row r="2" spans="1:5" ht="12.75">
      <c r="A2" s="17" t="s">
        <v>36</v>
      </c>
      <c r="B2" s="1"/>
      <c r="D2" s="28" t="s">
        <v>75</v>
      </c>
      <c r="E2" s="28"/>
    </row>
    <row r="3" spans="1:2" ht="12.75">
      <c r="A3" s="10" t="s">
        <v>62</v>
      </c>
      <c r="B3" s="20">
        <v>10</v>
      </c>
    </row>
    <row r="4" spans="1:2" ht="12.75">
      <c r="A4" s="10" t="s">
        <v>63</v>
      </c>
      <c r="B4" s="20">
        <v>33.33</v>
      </c>
    </row>
    <row r="5" spans="1:2" ht="12.75">
      <c r="A5" s="26" t="s">
        <v>12</v>
      </c>
      <c r="B5" s="1"/>
    </row>
    <row r="6" spans="1:2" ht="14.25">
      <c r="A6" s="4" t="s">
        <v>87</v>
      </c>
      <c r="B6" s="14">
        <f>B3*B4</f>
        <v>333.29999999999995</v>
      </c>
    </row>
    <row r="7" spans="1:2" ht="12.75">
      <c r="A7" s="2" t="s">
        <v>86</v>
      </c>
      <c r="B7" s="13">
        <f>B6/43560</f>
        <v>0.0076515151515151505</v>
      </c>
    </row>
    <row r="8" spans="1:2" ht="12.75">
      <c r="A8" s="2"/>
      <c r="B8" s="25"/>
    </row>
    <row r="9" spans="1:2" ht="12.75">
      <c r="A9" s="2" t="s">
        <v>115</v>
      </c>
      <c r="B9" s="1"/>
    </row>
    <row r="10" spans="1:7" ht="14.25">
      <c r="A10" s="4" t="s">
        <v>20</v>
      </c>
      <c r="B10" s="20">
        <v>1</v>
      </c>
      <c r="D10" s="22"/>
      <c r="E10" s="22"/>
      <c r="F10" s="22"/>
      <c r="G10" s="22"/>
    </row>
    <row r="11" spans="1:7" ht="12.75">
      <c r="A11" s="4" t="s">
        <v>21</v>
      </c>
      <c r="B11" s="13">
        <f>(B10*43.56)</f>
        <v>43.56</v>
      </c>
      <c r="D11" s="22"/>
      <c r="E11" s="22"/>
      <c r="F11" s="22"/>
      <c r="G11" s="22"/>
    </row>
    <row r="12" spans="1:7" ht="12.75">
      <c r="A12" s="4" t="s">
        <v>114</v>
      </c>
      <c r="B12" s="20">
        <v>3</v>
      </c>
      <c r="D12" s="22"/>
      <c r="E12" s="22"/>
      <c r="F12" s="22"/>
      <c r="G12" s="22"/>
    </row>
    <row r="13" spans="1:7" ht="12.75">
      <c r="A13" s="4" t="s">
        <v>9</v>
      </c>
      <c r="B13" s="20">
        <v>36</v>
      </c>
      <c r="D13" s="22"/>
      <c r="E13" s="22"/>
      <c r="F13" s="22"/>
      <c r="G13" s="22"/>
    </row>
    <row r="14" spans="1:7" ht="12.75">
      <c r="A14" s="4" t="s">
        <v>113</v>
      </c>
      <c r="B14" s="5">
        <f>+(B11*B12*B13)/5940</f>
        <v>0.792</v>
      </c>
      <c r="D14" s="22"/>
      <c r="E14" s="22"/>
      <c r="F14" s="22"/>
      <c r="G14" s="22"/>
    </row>
    <row r="15" spans="1:7" ht="12.75">
      <c r="A15" s="4" t="s">
        <v>112</v>
      </c>
      <c r="B15" s="5">
        <f>+(B14*3785)/(60/15)</f>
        <v>749.4300000000001</v>
      </c>
      <c r="D15" s="22"/>
      <c r="E15" s="22"/>
      <c r="F15" s="22"/>
      <c r="G15" s="22"/>
    </row>
    <row r="16" spans="1:7" ht="12.75">
      <c r="A16" s="1"/>
      <c r="B16" s="1"/>
      <c r="D16" s="22"/>
      <c r="E16" s="22"/>
      <c r="F16" s="22"/>
      <c r="G16" s="22"/>
    </row>
    <row r="17" spans="1:7" ht="12.75">
      <c r="A17" s="2" t="s">
        <v>111</v>
      </c>
      <c r="B17" s="1"/>
      <c r="D17" s="22"/>
      <c r="E17" s="22"/>
      <c r="F17" s="22"/>
      <c r="G17" s="22"/>
    </row>
    <row r="18" spans="1:7" ht="12.75">
      <c r="A18" s="4" t="s">
        <v>38</v>
      </c>
      <c r="B18" s="20">
        <v>0.75</v>
      </c>
      <c r="D18" s="22"/>
      <c r="E18" s="22"/>
      <c r="F18" s="22"/>
      <c r="G18" s="22"/>
    </row>
    <row r="19" spans="1:7" ht="12.75">
      <c r="A19" s="4" t="s">
        <v>39</v>
      </c>
      <c r="B19" s="20">
        <v>1.5</v>
      </c>
      <c r="D19" s="22"/>
      <c r="E19" s="22"/>
      <c r="F19" s="22"/>
      <c r="G19" s="22"/>
    </row>
    <row r="20" spans="1:7" ht="12.75">
      <c r="A20" s="4" t="s">
        <v>40</v>
      </c>
      <c r="D20" s="22"/>
      <c r="E20" s="22"/>
      <c r="F20" s="22"/>
      <c r="G20" s="22"/>
    </row>
    <row r="21" spans="1:7" ht="12.75">
      <c r="A21" s="9" t="s">
        <v>95</v>
      </c>
      <c r="B21" s="5">
        <f>B18/B19</f>
        <v>0.5</v>
      </c>
      <c r="D21" s="22"/>
      <c r="E21" s="22"/>
      <c r="F21" s="22"/>
      <c r="G21" s="22"/>
    </row>
    <row r="22" spans="1:7" ht="12.75">
      <c r="A22" s="9" t="s">
        <v>92</v>
      </c>
      <c r="B22" s="5">
        <f>B21*4</f>
        <v>2</v>
      </c>
      <c r="D22" s="22"/>
      <c r="E22" s="22"/>
      <c r="F22" s="22"/>
      <c r="G22" s="22"/>
    </row>
    <row r="23" spans="1:7" ht="12.75">
      <c r="A23" s="9" t="s">
        <v>93</v>
      </c>
      <c r="B23" s="5">
        <f>B21*8</f>
        <v>4</v>
      </c>
      <c r="D23" s="22"/>
      <c r="E23" s="22"/>
      <c r="F23" s="22"/>
      <c r="G23" s="22"/>
    </row>
    <row r="24" spans="1:7" ht="12.75">
      <c r="A24" s="9" t="s">
        <v>94</v>
      </c>
      <c r="B24" s="5">
        <f>B21*128</f>
        <v>64</v>
      </c>
      <c r="D24" s="22"/>
      <c r="E24" s="22"/>
      <c r="F24" s="22"/>
      <c r="G24" s="22"/>
    </row>
    <row r="25" spans="1:7" ht="14.25">
      <c r="A25" s="9" t="s">
        <v>99</v>
      </c>
      <c r="B25" s="5">
        <f>(B21/43560)*1000</f>
        <v>0.01147842056932966</v>
      </c>
      <c r="D25" s="22"/>
      <c r="E25" s="22"/>
      <c r="F25" s="22"/>
      <c r="G25" s="22"/>
    </row>
    <row r="26" spans="1:7" ht="14.25">
      <c r="A26" s="9" t="s">
        <v>98</v>
      </c>
      <c r="B26" s="5">
        <f>(B22/43560)*1000</f>
        <v>0.04591368227731864</v>
      </c>
      <c r="D26" s="22"/>
      <c r="E26" s="22"/>
      <c r="F26" s="22"/>
      <c r="G26" s="22"/>
    </row>
    <row r="27" spans="1:7" ht="14.25">
      <c r="A27" s="9" t="s">
        <v>97</v>
      </c>
      <c r="B27" s="5">
        <f>(B23/43560)*1000</f>
        <v>0.09182736455463728</v>
      </c>
      <c r="D27" s="22"/>
      <c r="E27" s="22"/>
      <c r="F27" s="22"/>
      <c r="G27" s="22"/>
    </row>
    <row r="28" spans="1:7" ht="14.25">
      <c r="A28" s="9" t="s">
        <v>96</v>
      </c>
      <c r="B28" s="5">
        <f>(B24/43560)*1000</f>
        <v>1.4692378328741964</v>
      </c>
      <c r="D28" s="22"/>
      <c r="E28" s="22"/>
      <c r="F28" s="22"/>
      <c r="G28" s="22"/>
    </row>
    <row r="29" spans="1:7" ht="12.75">
      <c r="A29" s="4" t="s">
        <v>41</v>
      </c>
      <c r="B29" s="15"/>
      <c r="D29" s="22"/>
      <c r="E29" s="22"/>
      <c r="F29" s="22"/>
      <c r="G29" s="22"/>
    </row>
    <row r="30" spans="1:7" ht="12.75">
      <c r="A30" s="9" t="s">
        <v>55</v>
      </c>
      <c r="B30" s="5">
        <f>B21*B7</f>
        <v>0.0038257575757575752</v>
      </c>
      <c r="D30" s="22"/>
      <c r="E30" s="22"/>
      <c r="F30" s="22"/>
      <c r="G30" s="22"/>
    </row>
    <row r="31" spans="1:7" ht="12.75">
      <c r="A31" s="9" t="s">
        <v>54</v>
      </c>
      <c r="B31" s="5">
        <f>B30*4</f>
        <v>0.015303030303030301</v>
      </c>
      <c r="D31" s="22"/>
      <c r="E31" s="22"/>
      <c r="F31" s="22"/>
      <c r="G31" s="22"/>
    </row>
    <row r="32" spans="1:7" ht="12.75">
      <c r="A32" s="11" t="s">
        <v>0</v>
      </c>
      <c r="B32" s="5">
        <f>B30*8</f>
        <v>0.030606060606060602</v>
      </c>
      <c r="D32" s="22"/>
      <c r="E32" s="22"/>
      <c r="F32" s="22"/>
      <c r="G32" s="22"/>
    </row>
    <row r="33" spans="1:7" ht="12.75">
      <c r="A33" s="11" t="s">
        <v>91</v>
      </c>
      <c r="B33" s="5">
        <f>B30*128</f>
        <v>0.48969696969696963</v>
      </c>
      <c r="D33" s="22"/>
      <c r="E33" s="22"/>
      <c r="F33" s="22"/>
      <c r="G33" s="22"/>
    </row>
    <row r="34" spans="1:7" ht="12.75">
      <c r="A34" s="11" t="s">
        <v>100</v>
      </c>
      <c r="B34" s="5">
        <f>B30*256</f>
        <v>0.9793939393939393</v>
      </c>
      <c r="D34" s="22"/>
      <c r="E34" s="22"/>
      <c r="F34" s="22"/>
      <c r="G34" s="22"/>
    </row>
    <row r="35" spans="1:7" ht="12.75">
      <c r="A35" s="11" t="s">
        <v>61</v>
      </c>
      <c r="B35" s="5">
        <f>B30*768</f>
        <v>2.9381818181818176</v>
      </c>
      <c r="D35" s="22"/>
      <c r="E35" s="22"/>
      <c r="F35" s="22"/>
      <c r="G35" s="22"/>
    </row>
    <row r="36" spans="1:7" ht="12.75">
      <c r="A36" s="9" t="s">
        <v>53</v>
      </c>
      <c r="B36" s="5">
        <f>B30*3.785</f>
        <v>0.014480492424242423</v>
      </c>
      <c r="D36" s="22"/>
      <c r="E36" s="22"/>
      <c r="F36" s="22"/>
      <c r="G36" s="22"/>
    </row>
    <row r="37" spans="1:7" ht="12.75">
      <c r="A37" s="9" t="s">
        <v>52</v>
      </c>
      <c r="B37" s="5">
        <f>B30*3785</f>
        <v>14.480492424242422</v>
      </c>
      <c r="D37" s="22"/>
      <c r="E37" s="22"/>
      <c r="F37" s="22"/>
      <c r="G37" s="22"/>
    </row>
    <row r="38" spans="1:7" ht="12.75">
      <c r="A38" s="9"/>
      <c r="B38" s="25"/>
      <c r="D38" s="22"/>
      <c r="E38" s="22"/>
      <c r="F38" s="22"/>
      <c r="G38" s="22"/>
    </row>
    <row r="39" spans="1:7" ht="12.75">
      <c r="A39" s="2" t="s">
        <v>32</v>
      </c>
      <c r="B39" s="1"/>
      <c r="D39" s="22"/>
      <c r="E39" s="22"/>
      <c r="F39" s="22"/>
      <c r="G39" s="22"/>
    </row>
    <row r="40" spans="1:7" ht="12.75">
      <c r="A40" s="4" t="s">
        <v>17</v>
      </c>
      <c r="B40" s="1"/>
      <c r="D40" s="22"/>
      <c r="E40" s="22"/>
      <c r="F40" s="22"/>
      <c r="G40" s="22"/>
    </row>
    <row r="41" spans="1:7" ht="12.75">
      <c r="A41" s="4" t="s">
        <v>15</v>
      </c>
      <c r="B41" s="5">
        <f>B11</f>
        <v>43.56</v>
      </c>
      <c r="D41" s="22"/>
      <c r="E41" s="22"/>
      <c r="F41" s="22"/>
      <c r="G41" s="22"/>
    </row>
    <row r="42" spans="1:7" ht="14.25">
      <c r="A42" s="4" t="s">
        <v>16</v>
      </c>
      <c r="B42" s="5">
        <f>B10</f>
        <v>1</v>
      </c>
      <c r="D42" s="22"/>
      <c r="E42" s="22"/>
      <c r="F42" s="22"/>
      <c r="G42" s="22"/>
    </row>
    <row r="43" spans="1:7" ht="12.75">
      <c r="A43" s="4" t="s">
        <v>108</v>
      </c>
      <c r="B43" s="20">
        <v>0.111</v>
      </c>
      <c r="D43" s="22"/>
      <c r="E43" s="22"/>
      <c r="F43" s="22"/>
      <c r="G43" s="22"/>
    </row>
    <row r="44" spans="1:7" ht="12.75">
      <c r="A44" s="4" t="s">
        <v>107</v>
      </c>
      <c r="B44" s="5">
        <f>B43/B41</f>
        <v>0.0025482093663911844</v>
      </c>
      <c r="D44" s="22"/>
      <c r="E44" s="22"/>
      <c r="F44" s="22"/>
      <c r="G44" s="22"/>
    </row>
    <row r="45" spans="1:7" ht="14.25">
      <c r="A45" s="4" t="s">
        <v>71</v>
      </c>
      <c r="B45" s="5">
        <f>B44*43560</f>
        <v>110.99999999999999</v>
      </c>
      <c r="D45" s="22"/>
      <c r="E45" s="22"/>
      <c r="F45" s="22"/>
      <c r="G45" s="22"/>
    </row>
    <row r="46" spans="1:7" ht="12.75">
      <c r="A46" s="4" t="s">
        <v>81</v>
      </c>
      <c r="D46" s="22"/>
      <c r="E46" s="22"/>
      <c r="F46" s="22"/>
      <c r="G46" s="22"/>
    </row>
    <row r="47" spans="1:7" ht="12.75">
      <c r="A47" s="9" t="s">
        <v>55</v>
      </c>
      <c r="B47" s="5">
        <f>B21*B44</f>
        <v>0.0012741046831955922</v>
      </c>
      <c r="D47" s="22"/>
      <c r="E47" s="22"/>
      <c r="F47" s="22"/>
      <c r="G47" s="22"/>
    </row>
    <row r="48" spans="1:7" ht="12.75">
      <c r="A48" s="9" t="s">
        <v>54</v>
      </c>
      <c r="B48" s="5">
        <f>B47*4</f>
        <v>0.005096418732782369</v>
      </c>
      <c r="D48" s="22"/>
      <c r="E48" s="22"/>
      <c r="F48" s="22"/>
      <c r="G48" s="22"/>
    </row>
    <row r="49" spans="1:7" ht="12.75">
      <c r="A49" s="11" t="s">
        <v>0</v>
      </c>
      <c r="B49" s="5">
        <f>B47*8</f>
        <v>0.010192837465564738</v>
      </c>
      <c r="D49" s="22"/>
      <c r="E49" s="22"/>
      <c r="F49" s="22"/>
      <c r="G49" s="22"/>
    </row>
    <row r="50" spans="1:7" ht="12.75">
      <c r="A50" s="11" t="s">
        <v>91</v>
      </c>
      <c r="B50" s="5">
        <f>B47*128</f>
        <v>0.1630853994490358</v>
      </c>
      <c r="D50" s="22"/>
      <c r="E50" s="22"/>
      <c r="F50" s="22"/>
      <c r="G50" s="22"/>
    </row>
    <row r="51" spans="1:7" ht="12.75">
      <c r="A51" s="11" t="s">
        <v>100</v>
      </c>
      <c r="B51" s="5">
        <f>B47*256</f>
        <v>0.3261707988980716</v>
      </c>
      <c r="D51" s="22"/>
      <c r="E51" s="22"/>
      <c r="F51" s="22"/>
      <c r="G51" s="22"/>
    </row>
    <row r="52" spans="1:7" ht="12.75">
      <c r="A52" s="11" t="s">
        <v>61</v>
      </c>
      <c r="B52" s="5">
        <f>B47*768</f>
        <v>0.9785123966942149</v>
      </c>
      <c r="D52" s="22"/>
      <c r="E52" s="22"/>
      <c r="F52" s="22"/>
      <c r="G52" s="22"/>
    </row>
    <row r="53" spans="1:7" ht="12.75">
      <c r="A53" s="9" t="s">
        <v>53</v>
      </c>
      <c r="B53" s="5">
        <f>B47*3.785</f>
        <v>0.004822486225895316</v>
      </c>
      <c r="D53" s="22"/>
      <c r="E53" s="22"/>
      <c r="F53" s="22"/>
      <c r="G53" s="22"/>
    </row>
    <row r="54" spans="1:7" ht="12.75">
      <c r="A54" s="9" t="s">
        <v>52</v>
      </c>
      <c r="B54" s="5">
        <f>B47*3785</f>
        <v>4.822486225895316</v>
      </c>
      <c r="D54" s="22"/>
      <c r="E54" s="22"/>
      <c r="F54" s="22"/>
      <c r="G54" s="22"/>
    </row>
    <row r="55" spans="1:7" ht="12.75">
      <c r="A55" s="4" t="s">
        <v>30</v>
      </c>
      <c r="B55" s="1"/>
      <c r="D55" s="22"/>
      <c r="E55" s="22"/>
      <c r="F55" s="22"/>
      <c r="G55" s="22"/>
    </row>
    <row r="56" spans="1:7" ht="12.75">
      <c r="A56" s="4" t="s">
        <v>10</v>
      </c>
      <c r="B56" s="20">
        <v>0.5</v>
      </c>
      <c r="D56" s="22"/>
      <c r="E56" s="22"/>
      <c r="F56" s="22"/>
      <c r="G56" s="22"/>
    </row>
    <row r="57" spans="1:7" ht="12.75">
      <c r="A57" s="4" t="s">
        <v>76</v>
      </c>
      <c r="B57" s="5">
        <f>+((B56/100)*B43)*3785</f>
        <v>2.1006750000000003</v>
      </c>
      <c r="D57" s="22"/>
      <c r="E57" s="22"/>
      <c r="F57" s="22"/>
      <c r="G57" s="22"/>
    </row>
    <row r="58" spans="1:7" ht="12.75">
      <c r="A58" s="4" t="s">
        <v>13</v>
      </c>
      <c r="B58" s="5">
        <f>B57*0.033814</f>
        <v>0.07103222445</v>
      </c>
      <c r="D58" s="22"/>
      <c r="E58" s="22"/>
      <c r="F58" s="22"/>
      <c r="G58" s="22"/>
    </row>
    <row r="59" spans="1:7" ht="12.75">
      <c r="A59" s="4" t="s">
        <v>59</v>
      </c>
      <c r="B59" s="5">
        <f>B57*0.067628</f>
        <v>0.1420644489</v>
      </c>
      <c r="D59" s="22"/>
      <c r="E59" s="22"/>
      <c r="F59" s="22"/>
      <c r="G59" s="22"/>
    </row>
    <row r="60" spans="1:2" ht="12.75">
      <c r="A60" s="2" t="s">
        <v>60</v>
      </c>
      <c r="B60" s="13">
        <f>B57*0.20288</f>
        <v>0.42618494400000007</v>
      </c>
    </row>
    <row r="61" spans="1:2" ht="12.75">
      <c r="A61" s="4" t="s">
        <v>25</v>
      </c>
      <c r="B61" s="5">
        <f>B7/B44</f>
        <v>3.0027027027027025</v>
      </c>
    </row>
    <row r="62" ht="12.75"/>
  </sheetData>
  <sheetProtection/>
  <mergeCells count="1">
    <mergeCell ref="D2:E2"/>
  </mergeCells>
  <printOptions/>
  <pageMargins left="0.75" right="0.75" top="1" bottom="1" header="0.5" footer="0.5"/>
  <pageSetup orientation="portrait"/>
  <legacyDrawing r:id="rId2"/>
</worksheet>
</file>

<file path=xl/worksheets/sheet3.xml><?xml version="1.0" encoding="utf-8"?>
<worksheet xmlns="http://schemas.openxmlformats.org/spreadsheetml/2006/main" xmlns:r="http://schemas.openxmlformats.org/officeDocument/2006/relationships">
  <dimension ref="A1:G40"/>
  <sheetViews>
    <sheetView zoomScale="150" zoomScaleNormal="150" zoomScalePageLayoutView="0" workbookViewId="0" topLeftCell="A1">
      <selection activeCell="A3" sqref="A3"/>
    </sheetView>
  </sheetViews>
  <sheetFormatPr defaultColWidth="11.421875" defaultRowHeight="12.75"/>
  <cols>
    <col min="1" max="1" width="33.28125" style="0" customWidth="1"/>
    <col min="2" max="2" width="11.421875" style="0" customWidth="1"/>
    <col min="3" max="3" width="3.28125" style="22" customWidth="1"/>
  </cols>
  <sheetData>
    <row r="1" spans="1:2" ht="12.75">
      <c r="A1" s="2" t="s">
        <v>73</v>
      </c>
      <c r="B1" s="1"/>
    </row>
    <row r="2" spans="1:5" ht="12.75">
      <c r="A2" s="18" t="s">
        <v>37</v>
      </c>
      <c r="B2" s="1"/>
      <c r="D2" s="29" t="s">
        <v>78</v>
      </c>
      <c r="E2" s="29"/>
    </row>
    <row r="3" spans="1:2" ht="12.75">
      <c r="A3" s="2" t="s">
        <v>116</v>
      </c>
      <c r="B3" s="20">
        <v>5.5</v>
      </c>
    </row>
    <row r="4" spans="1:2" ht="12.75">
      <c r="A4" s="2"/>
      <c r="B4" s="1"/>
    </row>
    <row r="5" spans="1:2" ht="12.75">
      <c r="A5" s="2" t="s">
        <v>115</v>
      </c>
      <c r="B5" s="1"/>
    </row>
    <row r="6" spans="1:2" ht="12.75">
      <c r="A6" s="4" t="s">
        <v>109</v>
      </c>
      <c r="B6" s="20">
        <v>10</v>
      </c>
    </row>
    <row r="7" spans="1:2" ht="12.75">
      <c r="A7" s="4" t="s">
        <v>114</v>
      </c>
      <c r="B7" s="20">
        <v>4</v>
      </c>
    </row>
    <row r="8" spans="1:2" ht="12.75">
      <c r="A8" s="16" t="s">
        <v>64</v>
      </c>
      <c r="B8" s="20">
        <v>20</v>
      </c>
    </row>
    <row r="9" spans="1:7" ht="12.75">
      <c r="A9" s="4" t="s">
        <v>113</v>
      </c>
      <c r="B9" s="5">
        <f>+(B6*B7*B8)/5940</f>
        <v>0.13468013468013468</v>
      </c>
      <c r="D9" s="22"/>
      <c r="E9" s="22"/>
      <c r="F9" s="22"/>
      <c r="G9" s="22"/>
    </row>
    <row r="10" spans="1:7" ht="12.75">
      <c r="A10" s="4" t="s">
        <v>112</v>
      </c>
      <c r="B10" s="5">
        <f>+(B9*3785)/(60/15)</f>
        <v>127.44107744107744</v>
      </c>
      <c r="D10" s="22"/>
      <c r="E10" s="22"/>
      <c r="F10" s="22"/>
      <c r="G10" s="22"/>
    </row>
    <row r="11" spans="1:7" ht="12.75">
      <c r="A11" s="1"/>
      <c r="B11" s="1"/>
      <c r="D11" s="22"/>
      <c r="E11" s="22"/>
      <c r="F11" s="22"/>
      <c r="G11" s="22"/>
    </row>
    <row r="12" spans="1:7" ht="12.75">
      <c r="A12" s="2" t="s">
        <v>111</v>
      </c>
      <c r="B12" s="1"/>
      <c r="D12" s="22"/>
      <c r="E12" s="22"/>
      <c r="F12" s="22"/>
      <c r="G12" s="22"/>
    </row>
    <row r="13" spans="1:7" ht="12.75">
      <c r="A13" s="4" t="s">
        <v>42</v>
      </c>
      <c r="B13" s="20">
        <v>0.2</v>
      </c>
      <c r="D13" s="22"/>
      <c r="E13" s="22"/>
      <c r="F13" s="22"/>
      <c r="G13" s="22"/>
    </row>
    <row r="14" spans="1:7" ht="12.75">
      <c r="A14" s="4" t="s">
        <v>43</v>
      </c>
      <c r="B14" s="20">
        <v>0.75</v>
      </c>
      <c r="D14" s="22"/>
      <c r="E14" s="22"/>
      <c r="F14" s="22"/>
      <c r="G14" s="22"/>
    </row>
    <row r="15" spans="1:7" ht="12.75">
      <c r="A15" s="4" t="s">
        <v>44</v>
      </c>
      <c r="D15" s="22"/>
      <c r="E15" s="22"/>
      <c r="F15" s="22"/>
      <c r="G15" s="22"/>
    </row>
    <row r="16" spans="1:7" ht="12.75">
      <c r="A16" s="9" t="s">
        <v>83</v>
      </c>
      <c r="B16" s="5">
        <f>B13/B14</f>
        <v>0.26666666666666666</v>
      </c>
      <c r="D16" s="22"/>
      <c r="E16" s="22"/>
      <c r="F16" s="22"/>
      <c r="G16" s="22"/>
    </row>
    <row r="17" spans="1:7" ht="12.75">
      <c r="A17" s="9" t="s">
        <v>84</v>
      </c>
      <c r="B17" s="5">
        <f>B16*16</f>
        <v>4.266666666666667</v>
      </c>
      <c r="D17" s="22"/>
      <c r="E17" s="22"/>
      <c r="F17" s="22"/>
      <c r="G17" s="22"/>
    </row>
    <row r="18" spans="1:7" ht="12.75">
      <c r="A18" s="9" t="s">
        <v>85</v>
      </c>
      <c r="B18" s="5">
        <f>B16*453.59237</f>
        <v>120.95796533333333</v>
      </c>
      <c r="D18" s="22"/>
      <c r="E18" s="22"/>
      <c r="F18" s="22"/>
      <c r="G18" s="22"/>
    </row>
    <row r="19" spans="1:7" ht="12.75">
      <c r="A19" s="4" t="s">
        <v>45</v>
      </c>
      <c r="D19" s="22"/>
      <c r="E19" s="22"/>
      <c r="F19" s="22"/>
      <c r="G19" s="22"/>
    </row>
    <row r="20" spans="1:7" ht="12.75">
      <c r="A20" s="9" t="s">
        <v>49</v>
      </c>
      <c r="B20" s="5">
        <f>B16*B3</f>
        <v>1.4666666666666666</v>
      </c>
      <c r="D20" s="22"/>
      <c r="E20" s="22"/>
      <c r="F20" s="22"/>
      <c r="G20" s="22"/>
    </row>
    <row r="21" spans="1:7" ht="12.75">
      <c r="A21" s="9" t="s">
        <v>48</v>
      </c>
      <c r="B21" s="5">
        <f>B20*16</f>
        <v>23.466666666666665</v>
      </c>
      <c r="D21" s="22"/>
      <c r="E21" s="22"/>
      <c r="F21" s="22"/>
      <c r="G21" s="22"/>
    </row>
    <row r="22" spans="1:7" ht="12.75">
      <c r="A22" s="9" t="s">
        <v>50</v>
      </c>
      <c r="B22" s="5">
        <f>B20*0.45359237</f>
        <v>0.6652688093333333</v>
      </c>
      <c r="D22" s="22"/>
      <c r="E22" s="22"/>
      <c r="F22" s="22"/>
      <c r="G22" s="22"/>
    </row>
    <row r="23" spans="1:7" ht="12.75">
      <c r="A23" s="9" t="s">
        <v>51</v>
      </c>
      <c r="B23" s="5">
        <f>B22*1000</f>
        <v>665.2688093333334</v>
      </c>
      <c r="D23" s="22"/>
      <c r="E23" s="22"/>
      <c r="F23" s="22"/>
      <c r="G23" s="22"/>
    </row>
    <row r="24" spans="4:7" ht="12.75">
      <c r="D24" s="22"/>
      <c r="E24" s="22"/>
      <c r="F24" s="22"/>
      <c r="G24" s="22"/>
    </row>
    <row r="25" spans="1:7" ht="12.75">
      <c r="A25" s="2" t="s">
        <v>46</v>
      </c>
      <c r="B25" s="1"/>
      <c r="D25" s="22"/>
      <c r="E25" s="22"/>
      <c r="F25" s="22"/>
      <c r="G25" s="22"/>
    </row>
    <row r="26" spans="1:7" ht="12.75">
      <c r="A26" s="4" t="s">
        <v>109</v>
      </c>
      <c r="B26" s="3">
        <f>B6</f>
        <v>10</v>
      </c>
      <c r="D26" s="22"/>
      <c r="E26" s="22"/>
      <c r="F26" s="22"/>
      <c r="G26" s="22"/>
    </row>
    <row r="27" spans="1:7" ht="12.75">
      <c r="A27" s="4" t="s">
        <v>108</v>
      </c>
      <c r="B27" s="20">
        <v>250</v>
      </c>
      <c r="D27" s="22"/>
      <c r="E27" s="22"/>
      <c r="F27" s="22"/>
      <c r="G27" s="22"/>
    </row>
    <row r="28" spans="1:7" ht="12.75">
      <c r="A28" s="4" t="s">
        <v>107</v>
      </c>
      <c r="B28" s="5">
        <f>B27/B26</f>
        <v>25</v>
      </c>
      <c r="D28" s="22"/>
      <c r="E28" s="22"/>
      <c r="F28" s="22"/>
      <c r="G28" s="22"/>
    </row>
    <row r="29" spans="1:7" ht="12.75">
      <c r="A29" s="4" t="s">
        <v>18</v>
      </c>
      <c r="D29" s="22"/>
      <c r="E29" s="22"/>
      <c r="F29" s="22"/>
      <c r="G29" s="22"/>
    </row>
    <row r="30" spans="1:7" ht="12.75">
      <c r="A30" s="9" t="s">
        <v>49</v>
      </c>
      <c r="B30" s="5">
        <f>B16*B28</f>
        <v>6.666666666666667</v>
      </c>
      <c r="D30" s="22"/>
      <c r="E30" s="22"/>
      <c r="F30" s="22"/>
      <c r="G30" s="22"/>
    </row>
    <row r="31" spans="1:7" ht="12.75">
      <c r="A31" s="9" t="s">
        <v>48</v>
      </c>
      <c r="B31" s="5">
        <f>B30*16</f>
        <v>106.66666666666667</v>
      </c>
      <c r="D31" s="22"/>
      <c r="E31" s="22"/>
      <c r="F31" s="22"/>
      <c r="G31" s="22"/>
    </row>
    <row r="32" spans="1:7" ht="12.75">
      <c r="A32" s="9" t="s">
        <v>50</v>
      </c>
      <c r="B32" s="5">
        <f>B30/2.2</f>
        <v>3.0303030303030303</v>
      </c>
      <c r="D32" s="22"/>
      <c r="E32" s="22"/>
      <c r="F32" s="22"/>
      <c r="G32" s="22"/>
    </row>
    <row r="33" spans="1:7" ht="12.75">
      <c r="A33" s="9" t="s">
        <v>51</v>
      </c>
      <c r="B33" s="5">
        <f>B32*1000</f>
        <v>3030.3030303030305</v>
      </c>
      <c r="D33" s="22"/>
      <c r="E33" s="22"/>
      <c r="F33" s="22"/>
      <c r="G33" s="22"/>
    </row>
    <row r="34" spans="1:7" ht="12.75">
      <c r="A34" s="4" t="s">
        <v>19</v>
      </c>
      <c r="B34" s="12"/>
      <c r="D34" s="22"/>
      <c r="E34" s="22"/>
      <c r="F34" s="22"/>
      <c r="G34" s="22"/>
    </row>
    <row r="35" spans="1:7" ht="12.75">
      <c r="A35" s="4" t="s">
        <v>110</v>
      </c>
      <c r="B35" s="20">
        <v>0.25</v>
      </c>
      <c r="D35" s="22"/>
      <c r="E35" s="22"/>
      <c r="F35" s="22"/>
      <c r="G35" s="22"/>
    </row>
    <row r="36" spans="1:7" ht="12.75">
      <c r="A36" s="4" t="s">
        <v>76</v>
      </c>
      <c r="B36" s="5">
        <f>+((B35/100)*B27)*3785</f>
        <v>2365.625</v>
      </c>
      <c r="D36" s="22"/>
      <c r="E36" s="22"/>
      <c r="F36" s="22"/>
      <c r="G36" s="22"/>
    </row>
    <row r="37" spans="1:7" ht="12.75">
      <c r="A37" s="4" t="s">
        <v>13</v>
      </c>
      <c r="B37" s="5">
        <f>B36*0.033814</f>
        <v>79.99124375</v>
      </c>
      <c r="D37" s="22"/>
      <c r="E37" s="22"/>
      <c r="F37" s="22"/>
      <c r="G37" s="22"/>
    </row>
    <row r="38" spans="1:7" ht="12.75">
      <c r="A38" s="4" t="s">
        <v>59</v>
      </c>
      <c r="B38" s="5">
        <f>B36*0.067628</f>
        <v>159.9824875</v>
      </c>
      <c r="D38" s="22"/>
      <c r="E38" s="22"/>
      <c r="F38" s="22"/>
      <c r="G38" s="22"/>
    </row>
    <row r="39" spans="1:7" ht="12.75">
      <c r="A39" s="2" t="s">
        <v>60</v>
      </c>
      <c r="B39" s="13">
        <f>B36*0.20288</f>
        <v>479.938</v>
      </c>
      <c r="D39" s="22"/>
      <c r="E39" s="22"/>
      <c r="F39" s="22"/>
      <c r="G39" s="22"/>
    </row>
    <row r="40" spans="1:2" ht="12.75">
      <c r="A40" s="4" t="s">
        <v>25</v>
      </c>
      <c r="B40" s="3">
        <f>B3/B28</f>
        <v>0.22</v>
      </c>
    </row>
  </sheetData>
  <sheetProtection password="DF0A" sheet="1" objects="1" scenarios="1"/>
  <mergeCells count="1">
    <mergeCell ref="D2:E2"/>
  </mergeCells>
  <printOptions/>
  <pageMargins left="0.75" right="0.75" top="1" bottom="1" header="0.5" footer="0.5"/>
  <pageSetup orientation="portrait"/>
  <legacyDrawing r:id="rId2"/>
</worksheet>
</file>

<file path=xl/worksheets/sheet4.xml><?xml version="1.0" encoding="utf-8"?>
<worksheet xmlns="http://schemas.openxmlformats.org/spreadsheetml/2006/main" xmlns:r="http://schemas.openxmlformats.org/officeDocument/2006/relationships">
  <dimension ref="A1:G51"/>
  <sheetViews>
    <sheetView zoomScale="150" zoomScaleNormal="150" zoomScalePageLayoutView="0" workbookViewId="0" topLeftCell="A1">
      <selection activeCell="A5" sqref="A5"/>
    </sheetView>
  </sheetViews>
  <sheetFormatPr defaultColWidth="11.421875" defaultRowHeight="12.75"/>
  <cols>
    <col min="1" max="1" width="34.421875" style="0" customWidth="1"/>
    <col min="2" max="2" width="11.421875" style="0" customWidth="1"/>
    <col min="3" max="3" width="2.7109375" style="22" customWidth="1"/>
  </cols>
  <sheetData>
    <row r="1" spans="1:2" ht="12.75">
      <c r="A1" s="2" t="s">
        <v>72</v>
      </c>
      <c r="B1" s="1"/>
    </row>
    <row r="2" spans="1:5" ht="12.75">
      <c r="A2" s="18" t="s">
        <v>26</v>
      </c>
      <c r="B2" s="1"/>
      <c r="D2" s="29" t="s">
        <v>74</v>
      </c>
      <c r="E2" s="29"/>
    </row>
    <row r="3" spans="1:2" ht="12.75">
      <c r="A3" s="10" t="s">
        <v>101</v>
      </c>
      <c r="B3" s="20">
        <v>120</v>
      </c>
    </row>
    <row r="4" spans="1:2" ht="12.75">
      <c r="A4" s="10" t="s">
        <v>102</v>
      </c>
      <c r="B4" s="20">
        <v>35</v>
      </c>
    </row>
    <row r="5" spans="1:2" ht="12.75">
      <c r="A5" s="27" t="s">
        <v>11</v>
      </c>
      <c r="B5" s="1"/>
    </row>
    <row r="6" spans="1:2" ht="14.25">
      <c r="A6" s="4" t="s">
        <v>87</v>
      </c>
      <c r="B6" s="14">
        <f>B3*B4</f>
        <v>4200</v>
      </c>
    </row>
    <row r="7" spans="1:2" ht="12.75">
      <c r="A7" s="2" t="s">
        <v>86</v>
      </c>
      <c r="B7" s="13">
        <f>B6/43560</f>
        <v>0.09641873278236915</v>
      </c>
    </row>
    <row r="8" spans="1:2" ht="12.75">
      <c r="A8" s="2"/>
      <c r="B8" s="25"/>
    </row>
    <row r="9" spans="1:2" ht="12.75">
      <c r="A9" s="2" t="s">
        <v>115</v>
      </c>
      <c r="B9" s="1"/>
    </row>
    <row r="10" spans="1:7" ht="12.75">
      <c r="A10" s="4" t="s">
        <v>89</v>
      </c>
      <c r="B10" s="7"/>
      <c r="D10" s="22"/>
      <c r="E10" s="22"/>
      <c r="F10" s="22"/>
      <c r="G10" s="22"/>
    </row>
    <row r="11" spans="1:7" ht="14.25">
      <c r="A11" s="4" t="s">
        <v>88</v>
      </c>
      <c r="B11" s="20">
        <v>0.459</v>
      </c>
      <c r="D11" s="22"/>
      <c r="E11" s="22"/>
      <c r="F11" s="22"/>
      <c r="G11" s="22"/>
    </row>
    <row r="12" spans="1:7" ht="12.75">
      <c r="A12" s="4" t="s">
        <v>90</v>
      </c>
      <c r="B12" s="13">
        <f>(B11*43.56)</f>
        <v>19.994040000000002</v>
      </c>
      <c r="D12" s="22"/>
      <c r="E12" s="22"/>
      <c r="F12" s="22"/>
      <c r="G12" s="22"/>
    </row>
    <row r="13" spans="1:7" ht="12.75">
      <c r="A13" s="4" t="s">
        <v>114</v>
      </c>
      <c r="B13" s="20">
        <v>3</v>
      </c>
      <c r="D13" s="22"/>
      <c r="E13" s="22"/>
      <c r="F13" s="22"/>
      <c r="G13" s="22"/>
    </row>
    <row r="14" spans="1:7" ht="12.75">
      <c r="A14" s="16" t="s">
        <v>64</v>
      </c>
      <c r="B14" s="20">
        <v>20</v>
      </c>
      <c r="D14" s="22"/>
      <c r="E14" s="22"/>
      <c r="F14" s="22"/>
      <c r="G14" s="22"/>
    </row>
    <row r="15" spans="1:7" ht="12.75">
      <c r="A15" s="4" t="s">
        <v>113</v>
      </c>
      <c r="B15" s="5">
        <f>+(B12*B13*B14)/5940</f>
        <v>0.20196000000000003</v>
      </c>
      <c r="D15" s="22"/>
      <c r="E15" s="22"/>
      <c r="F15" s="22"/>
      <c r="G15" s="22"/>
    </row>
    <row r="16" spans="1:7" ht="12.75">
      <c r="A16" s="4" t="s">
        <v>112</v>
      </c>
      <c r="B16" s="5">
        <f>+(B15*3785)/(60/15)</f>
        <v>191.10465000000002</v>
      </c>
      <c r="D16" s="22"/>
      <c r="E16" s="22"/>
      <c r="F16" s="22"/>
      <c r="G16" s="22"/>
    </row>
    <row r="17" spans="1:7" ht="12.75">
      <c r="A17" s="1"/>
      <c r="B17" s="1"/>
      <c r="D17" s="22"/>
      <c r="E17" s="22"/>
      <c r="F17" s="22"/>
      <c r="G17" s="22"/>
    </row>
    <row r="18" spans="1:7" ht="12.75">
      <c r="A18" s="2" t="s">
        <v>111</v>
      </c>
      <c r="B18" s="1"/>
      <c r="D18" s="22"/>
      <c r="E18" s="22"/>
      <c r="F18" s="22"/>
      <c r="G18" s="22"/>
    </row>
    <row r="19" spans="1:7" ht="12.75">
      <c r="A19" s="4" t="s">
        <v>38</v>
      </c>
      <c r="B19" s="20">
        <v>0.75</v>
      </c>
      <c r="D19" s="22"/>
      <c r="E19" s="22"/>
      <c r="F19" s="22"/>
      <c r="G19" s="22"/>
    </row>
    <row r="20" spans="1:7" ht="12.75">
      <c r="A20" s="4" t="s">
        <v>24</v>
      </c>
      <c r="B20" s="20">
        <v>0.75</v>
      </c>
      <c r="D20" s="22"/>
      <c r="E20" s="22"/>
      <c r="F20" s="22"/>
      <c r="G20" s="22"/>
    </row>
    <row r="21" spans="1:7" ht="12.75">
      <c r="A21" s="4" t="s">
        <v>23</v>
      </c>
      <c r="D21" s="22"/>
      <c r="E21" s="22"/>
      <c r="F21" s="22"/>
      <c r="G21" s="22"/>
    </row>
    <row r="22" spans="1:7" ht="12.75">
      <c r="A22" s="9" t="s">
        <v>83</v>
      </c>
      <c r="B22" s="5">
        <f>B19/B20</f>
        <v>1</v>
      </c>
      <c r="D22" s="22"/>
      <c r="E22" s="22"/>
      <c r="F22" s="22"/>
      <c r="G22" s="22"/>
    </row>
    <row r="23" spans="1:7" ht="12.75">
      <c r="A23" s="9" t="s">
        <v>84</v>
      </c>
      <c r="B23" s="5">
        <f>B22*16</f>
        <v>16</v>
      </c>
      <c r="D23" s="22"/>
      <c r="E23" s="22"/>
      <c r="F23" s="22"/>
      <c r="G23" s="22"/>
    </row>
    <row r="24" spans="1:7" ht="12.75">
      <c r="A24" s="9" t="s">
        <v>85</v>
      </c>
      <c r="B24" s="5">
        <f>B22*453.59237</f>
        <v>453.59237</v>
      </c>
      <c r="D24" s="22"/>
      <c r="E24" s="22"/>
      <c r="F24" s="22"/>
      <c r="G24" s="22"/>
    </row>
    <row r="25" spans="1:7" ht="14.25">
      <c r="A25" s="9" t="s">
        <v>103</v>
      </c>
      <c r="B25" s="5">
        <f>(B21/43560)*1000</f>
        <v>0</v>
      </c>
      <c r="D25" s="22"/>
      <c r="E25" s="22"/>
      <c r="F25" s="22"/>
      <c r="G25" s="22"/>
    </row>
    <row r="26" spans="1:7" ht="14.25">
      <c r="A26" s="9" t="s">
        <v>104</v>
      </c>
      <c r="B26" s="5">
        <f>(B22/43560)*1000</f>
        <v>0.02295684113865932</v>
      </c>
      <c r="D26" s="22"/>
      <c r="E26" s="22"/>
      <c r="F26" s="22"/>
      <c r="G26" s="22"/>
    </row>
    <row r="27" spans="1:7" ht="14.25">
      <c r="A27" s="9" t="s">
        <v>105</v>
      </c>
      <c r="B27" s="5">
        <f>(B23/43560)*1000</f>
        <v>0.3673094582185491</v>
      </c>
      <c r="D27" s="22"/>
      <c r="E27" s="22"/>
      <c r="F27" s="22"/>
      <c r="G27" s="22"/>
    </row>
    <row r="28" spans="1:7" ht="12.75">
      <c r="A28" s="4" t="s">
        <v>45</v>
      </c>
      <c r="D28" s="22"/>
      <c r="E28" s="22"/>
      <c r="F28" s="22"/>
      <c r="G28" s="22"/>
    </row>
    <row r="29" spans="1:7" ht="12.75">
      <c r="A29" s="9" t="s">
        <v>49</v>
      </c>
      <c r="B29" s="5">
        <f>B22*B7</f>
        <v>0.09641873278236915</v>
      </c>
      <c r="D29" s="22"/>
      <c r="E29" s="22"/>
      <c r="F29" s="22"/>
      <c r="G29" s="22"/>
    </row>
    <row r="30" spans="1:7" ht="12.75">
      <c r="A30" s="9" t="s">
        <v>48</v>
      </c>
      <c r="B30" s="5">
        <f>B29*16</f>
        <v>1.5426997245179064</v>
      </c>
      <c r="D30" s="22"/>
      <c r="E30" s="22"/>
      <c r="F30" s="22"/>
      <c r="G30" s="22"/>
    </row>
    <row r="31" spans="1:7" ht="12.75">
      <c r="A31" s="9" t="s">
        <v>50</v>
      </c>
      <c r="B31" s="5">
        <f>B29*0.45359237</f>
        <v>0.043734801515151515</v>
      </c>
      <c r="D31" s="22"/>
      <c r="E31" s="22"/>
      <c r="F31" s="22"/>
      <c r="G31" s="22"/>
    </row>
    <row r="32" spans="1:7" ht="12.75">
      <c r="A32" s="9" t="s">
        <v>51</v>
      </c>
      <c r="B32" s="5">
        <f>B31*1000</f>
        <v>43.73480151515152</v>
      </c>
      <c r="D32" s="22"/>
      <c r="E32" s="22"/>
      <c r="F32" s="22"/>
      <c r="G32" s="22"/>
    </row>
    <row r="33" spans="4:7" ht="12.75">
      <c r="D33" s="22"/>
      <c r="E33" s="22"/>
      <c r="F33" s="22"/>
      <c r="G33" s="22"/>
    </row>
    <row r="34" spans="1:7" ht="12.75">
      <c r="A34" s="2" t="s">
        <v>22</v>
      </c>
      <c r="B34" s="1"/>
      <c r="D34" s="22"/>
      <c r="E34" s="22"/>
      <c r="F34" s="22"/>
      <c r="G34" s="22"/>
    </row>
    <row r="35" spans="1:7" ht="14.25">
      <c r="A35" s="4" t="s">
        <v>20</v>
      </c>
      <c r="B35" s="5">
        <f>B11</f>
        <v>0.459</v>
      </c>
      <c r="D35" s="22"/>
      <c r="E35" s="22"/>
      <c r="F35" s="22"/>
      <c r="G35" s="22"/>
    </row>
    <row r="36" spans="1:7" ht="12.75">
      <c r="A36" s="4" t="s">
        <v>21</v>
      </c>
      <c r="B36" s="5">
        <f>B12</f>
        <v>19.994040000000002</v>
      </c>
      <c r="D36" s="22"/>
      <c r="E36" s="22"/>
      <c r="F36" s="22"/>
      <c r="G36" s="22"/>
    </row>
    <row r="37" spans="1:7" ht="12.75">
      <c r="A37" s="4" t="s">
        <v>108</v>
      </c>
      <c r="B37" s="20">
        <v>0.33</v>
      </c>
      <c r="D37" s="22"/>
      <c r="E37" s="22"/>
      <c r="F37" s="22"/>
      <c r="G37" s="22"/>
    </row>
    <row r="38" spans="1:7" ht="12.75">
      <c r="A38" s="4" t="s">
        <v>107</v>
      </c>
      <c r="B38" s="5">
        <f>B37/B36</f>
        <v>0.01650491846570278</v>
      </c>
      <c r="D38" s="22"/>
      <c r="E38" s="22"/>
      <c r="F38" s="22"/>
      <c r="G38" s="22"/>
    </row>
    <row r="39" spans="1:7" ht="14.25">
      <c r="A39" s="4" t="s">
        <v>71</v>
      </c>
      <c r="B39" s="5">
        <f>B38*43560</f>
        <v>718.9542483660131</v>
      </c>
      <c r="D39" s="22"/>
      <c r="E39" s="22"/>
      <c r="F39" s="22"/>
      <c r="G39" s="22"/>
    </row>
    <row r="40" spans="1:7" ht="12.75">
      <c r="A40" s="4" t="s">
        <v>69</v>
      </c>
      <c r="D40" s="22"/>
      <c r="E40" s="22"/>
      <c r="F40" s="22"/>
      <c r="G40" s="22"/>
    </row>
    <row r="41" spans="1:7" ht="12.75">
      <c r="A41" s="9" t="s">
        <v>49</v>
      </c>
      <c r="B41" s="5">
        <f>B22*B38</f>
        <v>0.01650491846570278</v>
      </c>
      <c r="D41" s="22"/>
      <c r="E41" s="22"/>
      <c r="F41" s="22"/>
      <c r="G41" s="22"/>
    </row>
    <row r="42" spans="1:7" ht="12.75">
      <c r="A42" s="9" t="s">
        <v>48</v>
      </c>
      <c r="B42" s="5">
        <f>B41*16</f>
        <v>0.26407869545124446</v>
      </c>
      <c r="D42" s="22"/>
      <c r="E42" s="22"/>
      <c r="F42" s="22"/>
      <c r="G42" s="22"/>
    </row>
    <row r="43" spans="1:7" ht="12.75">
      <c r="A43" s="9" t="s">
        <v>50</v>
      </c>
      <c r="B43" s="5">
        <f>B41/2.2</f>
        <v>0.007502235666228535</v>
      </c>
      <c r="D43" s="22"/>
      <c r="E43" s="22"/>
      <c r="F43" s="22"/>
      <c r="G43" s="22"/>
    </row>
    <row r="44" spans="1:7" ht="12.75">
      <c r="A44" s="9" t="s">
        <v>51</v>
      </c>
      <c r="B44" s="5">
        <f>B43*1000</f>
        <v>7.502235666228535</v>
      </c>
      <c r="D44" s="22"/>
      <c r="E44" s="22"/>
      <c r="F44" s="22"/>
      <c r="G44" s="22"/>
    </row>
    <row r="45" spans="1:7" ht="12.75">
      <c r="A45" s="4" t="s">
        <v>30</v>
      </c>
      <c r="B45" s="12"/>
      <c r="D45" s="22"/>
      <c r="E45" s="22"/>
      <c r="F45" s="22"/>
      <c r="G45" s="22"/>
    </row>
    <row r="46" spans="1:7" ht="12.75">
      <c r="A46" s="4" t="s">
        <v>110</v>
      </c>
      <c r="B46" s="20">
        <v>1</v>
      </c>
      <c r="D46" s="22"/>
      <c r="E46" s="22"/>
      <c r="F46" s="22"/>
      <c r="G46" s="22"/>
    </row>
    <row r="47" spans="1:7" ht="12.75">
      <c r="A47" s="4" t="s">
        <v>76</v>
      </c>
      <c r="B47" s="5">
        <f>+((B46/100)*B37)*3785</f>
        <v>12.4905</v>
      </c>
      <c r="D47" s="22"/>
      <c r="E47" s="22"/>
      <c r="F47" s="22"/>
      <c r="G47" s="22"/>
    </row>
    <row r="48" spans="1:7" ht="12.75">
      <c r="A48" s="4" t="s">
        <v>13</v>
      </c>
      <c r="B48" s="5">
        <f>B47*0.033814</f>
        <v>0.422353767</v>
      </c>
      <c r="D48" s="22"/>
      <c r="E48" s="22"/>
      <c r="F48" s="22"/>
      <c r="G48" s="22"/>
    </row>
    <row r="49" spans="1:7" ht="12.75">
      <c r="A49" s="4" t="s">
        <v>59</v>
      </c>
      <c r="B49" s="5">
        <f>B47*0.067628</f>
        <v>0.844707534</v>
      </c>
      <c r="D49" s="22"/>
      <c r="E49" s="22"/>
      <c r="F49" s="22"/>
      <c r="G49" s="22"/>
    </row>
    <row r="50" spans="1:2" ht="12.75">
      <c r="A50" s="2" t="s">
        <v>60</v>
      </c>
      <c r="B50" s="13">
        <f>B47*0.20288</f>
        <v>2.53407264</v>
      </c>
    </row>
    <row r="51" spans="1:2" ht="12.75">
      <c r="A51" s="4" t="s">
        <v>25</v>
      </c>
      <c r="B51" s="5">
        <f>B7/B38</f>
        <v>5.841818181818182</v>
      </c>
    </row>
  </sheetData>
  <sheetProtection password="DF0A" sheet="1" objects="1" scenarios="1"/>
  <mergeCells count="1">
    <mergeCell ref="D2:E2"/>
  </mergeCells>
  <printOptions/>
  <pageMargins left="0.75" right="0.75" top="1" bottom="1" header="0.5" footer="0.5"/>
  <pageSetup orientation="portrait"/>
  <legacyDrawing r:id="rId2"/>
</worksheet>
</file>

<file path=xl/worksheets/sheet5.xml><?xml version="1.0" encoding="utf-8"?>
<worksheet xmlns="http://schemas.openxmlformats.org/spreadsheetml/2006/main" xmlns:r="http://schemas.openxmlformats.org/officeDocument/2006/relationships">
  <dimension ref="A1:G10"/>
  <sheetViews>
    <sheetView zoomScale="150" zoomScaleNormal="150" zoomScalePageLayoutView="0" workbookViewId="0" topLeftCell="A1">
      <selection activeCell="D2" sqref="D2:E2"/>
    </sheetView>
  </sheetViews>
  <sheetFormatPr defaultColWidth="8.8515625" defaultRowHeight="12.75"/>
  <cols>
    <col min="1" max="4" width="8.8515625" style="0" customWidth="1"/>
    <col min="5" max="5" width="9.421875" style="0" customWidth="1"/>
  </cols>
  <sheetData>
    <row r="1" spans="1:7" ht="12.75">
      <c r="A1" s="2" t="s">
        <v>47</v>
      </c>
      <c r="D1" s="21"/>
      <c r="E1" s="21"/>
      <c r="F1" s="21"/>
      <c r="G1" s="21"/>
    </row>
    <row r="2" spans="1:5" ht="12.75">
      <c r="A2" s="4" t="s">
        <v>6</v>
      </c>
      <c r="B2" s="20">
        <v>30</v>
      </c>
      <c r="D2" s="29" t="s">
        <v>74</v>
      </c>
      <c r="E2" s="29"/>
    </row>
    <row r="3" spans="1:2" ht="12.75">
      <c r="A3" s="4" t="s">
        <v>7</v>
      </c>
      <c r="B3" s="20">
        <v>0.11</v>
      </c>
    </row>
    <row r="4" spans="1:2" ht="12.75">
      <c r="A4" s="4" t="s">
        <v>8</v>
      </c>
      <c r="B4" s="20">
        <v>0.13</v>
      </c>
    </row>
    <row r="5" spans="1:2" ht="12.75">
      <c r="A5" s="6" t="s">
        <v>56</v>
      </c>
      <c r="B5" s="5">
        <f>(SQRT(B4))/(SQRT(B3))*(SQRT(B2))^2</f>
        <v>32.61343839027654</v>
      </c>
    </row>
    <row r="7" spans="1:2" ht="12.75">
      <c r="A7" s="4" t="s">
        <v>6</v>
      </c>
      <c r="B7" s="20">
        <v>30</v>
      </c>
    </row>
    <row r="8" spans="1:2" ht="12.75">
      <c r="A8" s="4" t="s">
        <v>57</v>
      </c>
      <c r="B8" s="20">
        <v>15</v>
      </c>
    </row>
    <row r="9" spans="1:3" ht="12.75">
      <c r="A9" s="4" t="s">
        <v>58</v>
      </c>
      <c r="B9" s="20">
        <v>20</v>
      </c>
      <c r="C9" s="1"/>
    </row>
    <row r="10" spans="1:2" ht="12.75">
      <c r="A10" s="6" t="s">
        <v>56</v>
      </c>
      <c r="B10" s="5">
        <f>(SQRT(B9))/(SQRT(B8))*(SQRT(B7))^2</f>
        <v>34.64101615137754</v>
      </c>
    </row>
  </sheetData>
  <sheetProtection/>
  <mergeCells count="1">
    <mergeCell ref="D2:E2"/>
  </mergeCells>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G5"/>
  <sheetViews>
    <sheetView zoomScale="150" zoomScaleNormal="150" zoomScalePageLayoutView="0" workbookViewId="0" topLeftCell="A1">
      <selection activeCell="A1" sqref="A1"/>
    </sheetView>
  </sheetViews>
  <sheetFormatPr defaultColWidth="11.421875" defaultRowHeight="12.75"/>
  <cols>
    <col min="1" max="1" width="21.28125" style="0" customWidth="1"/>
  </cols>
  <sheetData>
    <row r="1" spans="1:7" ht="12.75">
      <c r="A1" s="2" t="s">
        <v>106</v>
      </c>
      <c r="B1" s="1"/>
      <c r="D1" s="21"/>
      <c r="E1" s="21"/>
      <c r="F1" s="21"/>
      <c r="G1" s="21"/>
    </row>
    <row r="2" spans="1:5" ht="12.75">
      <c r="A2" s="4" t="s">
        <v>3</v>
      </c>
      <c r="B2" s="20">
        <v>100</v>
      </c>
      <c r="D2" s="29" t="s">
        <v>74</v>
      </c>
      <c r="E2" s="29"/>
    </row>
    <row r="3" spans="1:2" ht="12.75">
      <c r="A3" s="4" t="s">
        <v>114</v>
      </c>
      <c r="B3" s="19">
        <v>3</v>
      </c>
    </row>
    <row r="4" spans="1:2" ht="12.75">
      <c r="A4" s="4" t="s">
        <v>4</v>
      </c>
      <c r="B4" s="5">
        <f>+B3*(1.46666666666667)</f>
        <v>4.400000000000009</v>
      </c>
    </row>
    <row r="5" spans="1:2" ht="12.75">
      <c r="A5" s="4" t="s">
        <v>5</v>
      </c>
      <c r="B5" s="5">
        <f>B2/B4</f>
        <v>22.72727272727268</v>
      </c>
    </row>
  </sheetData>
  <sheetProtection sheet="1" objects="1" scenarios="1"/>
  <mergeCells count="1">
    <mergeCell ref="D2:E2"/>
  </mergeCells>
  <printOptions/>
  <pageMargins left="0" right="0.75" top="1" bottom="1" header="-0.018518518518518517"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Texas A&amp;M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C:\Program Files\Sony Handheld\SensemS\qsheet\Personal\Sprayer calibration.qsh</dc:title>
  <dc:subject/>
  <dc:creator>Scott Senseman</dc:creator>
  <cp:keywords/>
  <dc:description/>
  <cp:lastModifiedBy>Reviewer</cp:lastModifiedBy>
  <cp:lastPrinted>2011-06-30T20:58:16Z</cp:lastPrinted>
  <dcterms:created xsi:type="dcterms:W3CDTF">2008-05-27T22:48:07Z</dcterms:created>
  <dcterms:modified xsi:type="dcterms:W3CDTF">2011-10-25T14:45:40Z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Info1_50[1]">
    <vt:lpwstr>0,,0,0,4026531874,1,1679364118,2,$,65,Text,72,Bold Text,4026531874,Number,536875138,Money,4026532354,Percentage,76,Col Header,1026,Date,2050,Time,3074,Date &amp; Time,0,,0,,0,,0,,0,,0,,0,Edit Styles...</vt:lpwstr>
  </property>
  <property fmtid="{D5CDD505-2E9C-101B-9397-08002B2CF9AE}" pid="3" name="WorkbookInfo1_50">
    <vt:lpwstr>PROPERTY_CHUNKS=1</vt:lpwstr>
  </property>
  <property fmtid="{D5CDD505-2E9C-101B-9397-08002B2CF9AE}" pid="4" name="WorkbookSheets[1]">
    <vt:lpwstr>0,0,0,0,0,0,0,0,0,0,0,0,0,0,0,0,0,0,0,0,0,0,0,0,0,0,0,0,0,0,0,0,0,0,0,0,0,0,0,0,0,0,0,0,0,0,0,0,0,0</vt:lpwstr>
  </property>
  <property fmtid="{D5CDD505-2E9C-101B-9397-08002B2CF9AE}" pid="5" name="WorkbookSheets">
    <vt:lpwstr>PROPERTY_CHUNKS=1</vt:lpwstr>
  </property>
  <property fmtid="{D5CDD505-2E9C-101B-9397-08002B2CF9AE}" pid="6" name="QSHFileName[1]">
    <vt:lpwstr>C:\Program Files\Sony Handheld\SensemS\qsheet\Personal\Sprayer calibration.qsh</vt:lpwstr>
  </property>
  <property fmtid="{D5CDD505-2E9C-101B-9397-08002B2CF9AE}" pid="7" name="QSHFileName">
    <vt:lpwstr>PROPERTY_CHUNKS=1</vt:lpwstr>
  </property>
</Properties>
</file>